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0" activeTab="0"/>
  </bookViews>
  <sheets>
    <sheet name="Смета СН-2012 по главам 1-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СН-2012 по главам 1-'!$29:$29</definedName>
    <definedName name="_xlnm.Print_Area" localSheetId="0">'Смета СН-2012 по главам 1-'!$A$1:$K$211</definedName>
  </definedNames>
  <calcPr fullCalcOnLoad="1"/>
</workbook>
</file>

<file path=xl/sharedStrings.xml><?xml version="1.0" encoding="utf-8"?>
<sst xmlns="http://schemas.openxmlformats.org/spreadsheetml/2006/main" count="2590" uniqueCount="268">
  <si>
    <t>Smeta.RU  (495) 974-1589</t>
  </si>
  <si>
    <t>Smeta.RU</t>
  </si>
  <si>
    <t/>
  </si>
  <si>
    <t>Новый объект</t>
  </si>
  <si>
    <t>№151-27.05.16 С СН-2012 Смета на праздничное оформление города(Золотов П)</t>
  </si>
  <si>
    <t>Сметные нормы списания</t>
  </si>
  <si>
    <t>Коды ОКП для СН-2012</t>
  </si>
  <si>
    <t>СН-2012_глава_1-5</t>
  </si>
  <si>
    <t>Типовой расчет для СН-2012</t>
  </si>
  <si>
    <t>СН-2012</t>
  </si>
  <si>
    <t>Новая локальная смета</t>
  </si>
  <si>
    <t>Оказание услуг по праздничному оформлению территории Северного административного округа города Москвы</t>
  </si>
  <si>
    <t>Новый раздел</t>
  </si>
  <si>
    <t>оформление декоративными флаговыми элементами существующих стационарных ОДК , 1шт</t>
  </si>
  <si>
    <t>1</t>
  </si>
  <si>
    <t>5.2-3103-2-5/1</t>
  </si>
  <si>
    <t>Установка с телескопических вышек на флагшток стягов размером 6х1,2 м</t>
  </si>
  <si>
    <t>шт.</t>
  </si>
  <si>
    <t>СН-2012.5. Сб.2-3103-2-5/1</t>
  </si>
  <si>
    <t>Подрядные работы, гл. 1-5</t>
  </si>
  <si>
    <t>работа</t>
  </si>
  <si>
    <t>1,1</t>
  </si>
  <si>
    <t>21.1-20-29</t>
  </si>
  <si>
    <t>Стяги из шелковой синтетической ткани, с термопечатным изображением, размеры 6х1,2 м</t>
  </si>
  <si>
    <t>СН-2012.21. Р.1, о.20, поз.29</t>
  </si>
  <si>
    <t>1,2</t>
  </si>
  <si>
    <t>1,3</t>
  </si>
  <si>
    <t>21.1-20-43</t>
  </si>
  <si>
    <t>Флаги цветные из шелковой синтетической ткани, размеры 6х1,2 м</t>
  </si>
  <si>
    <t>СН-2012.21. Р.1, о.20, поз.43</t>
  </si>
  <si>
    <t>2</t>
  </si>
  <si>
    <t>5.2-3104-2-5/1</t>
  </si>
  <si>
    <t>Снятие с флагштока стяга размером 6х1,5 м и 6х1,2 м</t>
  </si>
  <si>
    <t>СН-2012.5. Сб.2-3104-2-5/1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</si>
  <si>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</si>
  <si>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</si>
  <si>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</si>
  <si>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</si>
  <si>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</si>
  <si>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</si>
  <si>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</si>
  <si>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</si>
  <si>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</si>
  <si>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</si>
  <si>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</si>
  <si>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</si>
  <si>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</si>
  <si>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</si>
  <si>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</si>
  <si>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</si>
  <si>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</si>
  <si>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</si>
  <si>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</si>
  <si>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</si>
  <si>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</si>
  <si>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</si>
  <si>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</si>
  <si>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</si>
  <si>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</si>
  <si>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</si>
  <si>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</si>
  <si>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</si>
  <si>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</si>
  <si>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</si>
  <si>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</si>
  <si>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</si>
  <si>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</si>
  <si>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</si>
  <si>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</si>
  <si>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</si>
  <si>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</si>
  <si>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</si>
  <si>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</si>
  <si>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</si>
  <si>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</si>
  <si>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</si>
  <si>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</si>
  <si>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</si>
  <si>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</si>
  <si>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</si>
  <si>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декоративные стяговые полотнища, 970шт</t>
  </si>
  <si>
    <t>3</t>
  </si>
  <si>
    <t>5.2-3103-3-1/1</t>
  </si>
  <si>
    <t>Установка с телескопических вышек на опоры освещения стягов размером 3х0,7 м и 3х0,8х0,4 м</t>
  </si>
  <si>
    <t>СН-2012.5. Сб.2-3103-3-1/1</t>
  </si>
  <si>
    <t>3,1</t>
  </si>
  <si>
    <t>21.1-20-28</t>
  </si>
  <si>
    <t>Стяги из шелковой синтетической ткани, с термопечатным изображением, размеры 3х0,7 м</t>
  </si>
  <si>
    <t>СН-2012.21. Р.1, о.20, поз.28</t>
  </si>
  <si>
    <t>3,2</t>
  </si>
  <si>
    <t>3,3</t>
  </si>
  <si>
    <t>21.1-20-41</t>
  </si>
  <si>
    <t>Флаги цветные из шелковой синтетической ткани, размеры 3х0,7 м</t>
  </si>
  <si>
    <t>СН-2012.21. Р.1, о.20, поз.41</t>
  </si>
  <si>
    <t>4</t>
  </si>
  <si>
    <t>5.2-3104-3-1/1</t>
  </si>
  <si>
    <t>Снятие с опоры освещения стяга размером 3х0,7 м и 3х0,8х0,4 м</t>
  </si>
  <si>
    <t>СН-2012.5. Сб.2-3104-3-1/1</t>
  </si>
  <si>
    <t>флаги расцвечивания</t>
  </si>
  <si>
    <t>5</t>
  </si>
  <si>
    <t>5.2-3103-4-1/1</t>
  </si>
  <si>
    <t>Установка на перила ограждения мостов флагов размером 2,8Х0,7 м</t>
  </si>
  <si>
    <t>СН-2012.5. Сб.2-3103-4-1/1</t>
  </si>
  <si>
    <t>5,1</t>
  </si>
  <si>
    <t>21.1-20-40</t>
  </si>
  <si>
    <t>Флаги цветные из шелковой синтетической ткани, размеры 2,8х0,7 м</t>
  </si>
  <si>
    <t>СН-2012.21. Р.1, о.20, поз.40</t>
  </si>
  <si>
    <t>5,2</t>
  </si>
  <si>
    <t>21.1-20-27</t>
  </si>
  <si>
    <t>Стяги из шелковой синтетической ткани, с термопечатным изображением, размеры 2,8х0,7 м</t>
  </si>
  <si>
    <t>СН-2012.21. Р.1, о.20, поз.27</t>
  </si>
  <si>
    <t>5,3</t>
  </si>
  <si>
    <t>6</t>
  </si>
  <si>
    <t>5.2-3104-4-1/1</t>
  </si>
  <si>
    <t>Снятие с перил мостов флагов размером 2,8х0,7 м</t>
  </si>
  <si>
    <t>СН-2012.5. Сб.2-3104-4-1/1</t>
  </si>
  <si>
    <t>Установка мобильных объемно-декоративных конструкций (мобильная группа из 7-ми флагштоков, 5-7 м)</t>
  </si>
  <si>
    <t>7</t>
  </si>
  <si>
    <t>цена поставщика</t>
  </si>
  <si>
    <t>Мобильная группа из 7-ми флагштоков, 5-7 м</t>
  </si>
  <si>
    <t>Материалы</t>
  </si>
  <si>
    <t>Материалы, изделия и конструкции</t>
  </si>
  <si>
    <t>занесена вручную</t>
  </si>
  <si>
    <t>Ремонт и обслуживание</t>
  </si>
  <si>
    <t>8</t>
  </si>
  <si>
    <t>5.2-3101-2-5/1</t>
  </si>
  <si>
    <t>Обслуживание с телескопических вышек на флагштоке стягов размером 6х1,2 м</t>
  </si>
  <si>
    <t>СН-2012.5. Сб.2-3101-2-5/1</t>
  </si>
  <si>
    <t>9</t>
  </si>
  <si>
    <t>5.2-3101-3-1/1</t>
  </si>
  <si>
    <t>Обслуживание с телескопических вышек на опорах освещения стягов размером 3х0,7 м и 3х0,8х0,4 м</t>
  </si>
  <si>
    <t>СН-2012.5. Сб.2-3101-3-1/1</t>
  </si>
  <si>
    <t>10</t>
  </si>
  <si>
    <t>5.2-3101-4-1/1</t>
  </si>
  <si>
    <t>Обслуживание на перилах мостов флагов размером 2,8Х0,7 м</t>
  </si>
  <si>
    <t>СН-2012.5. Сб.2-3101-4-1/1</t>
  </si>
  <si>
    <t>11</t>
  </si>
  <si>
    <t>2.1-3401-1-6/1</t>
  </si>
  <si>
    <t>Ремонтно-профилактическое обслуживание полугодовое, малярные работы, окраска металлического фундамента</t>
  </si>
  <si>
    <t>1 фундамент</t>
  </si>
  <si>
    <t>СН-2012.2. Сб.1-3401-1-6/1</t>
  </si>
  <si>
    <t>12</t>
  </si>
  <si>
    <t>1.7-5103-1-1/1</t>
  </si>
  <si>
    <t>Расчистка и окраска металлических конструкций</t>
  </si>
  <si>
    <t>10 м2</t>
  </si>
  <si>
    <t>СН-2012.1. Сб.7-5103-1-1/1</t>
  </si>
  <si>
    <t>13</t>
  </si>
  <si>
    <t>5.3-3201-4-5/1</t>
  </si>
  <si>
    <t>Ремонт металлических малых архитектурных форм и оборудования площадок различного назначения, ремонт металлических изделий с заменой поврежденных элементов</t>
  </si>
  <si>
    <t>СН-2012.5. Сб.3-3201-4-5/1</t>
  </si>
  <si>
    <t>14</t>
  </si>
  <si>
    <t>1.29-5805-47-5/1</t>
  </si>
  <si>
    <t>Оксидирование меди и ее сплавов в черный цвет, черный с синеватым, зеленоватым, бурым оттенками, площадь обрабатываемых деталей более 20 дм2</t>
  </si>
  <si>
    <t>м2</t>
  </si>
  <si>
    <t>СН-2012.1. Сб.29-5805-47-5/1</t>
  </si>
  <si>
    <t>15</t>
  </si>
  <si>
    <t>1.14-3203-13-12/1</t>
  </si>
  <si>
    <t>Окраска масляными составами за один раз металлических поверхностей водосточных труб с телескопических вышек - окраска флагштоков прим.</t>
  </si>
  <si>
    <t>100 м2</t>
  </si>
  <si>
    <t>СН-2012.1. Сб.14-3203-13-12/1</t>
  </si>
  <si>
    <t>итого</t>
  </si>
  <si>
    <t>Всего по смете</t>
  </si>
  <si>
    <t>ндс</t>
  </si>
  <si>
    <t>НДС 18%</t>
  </si>
  <si>
    <t>итого с ндс</t>
  </si>
  <si>
    <t>Итого с НДС</t>
  </si>
  <si>
    <t>Уровень цен 01.01.2015 г.</t>
  </si>
  <si>
    <t>_OBSM_</t>
  </si>
  <si>
    <t>9999990008</t>
  </si>
  <si>
    <t>Трудозатраты рабочих (ЭСН)</t>
  </si>
  <si>
    <t>чел.-ч.</t>
  </si>
  <si>
    <t>22.1-18-24</t>
  </si>
  <si>
    <t>СН-2012.22. п.1-18-24 (183102)</t>
  </si>
  <si>
    <t>Автомобили полупассажирские типа ГАЗ, грузоподъемность до 2 т</t>
  </si>
  <si>
    <t>маш.-ч</t>
  </si>
  <si>
    <t>22.1-4-19</t>
  </si>
  <si>
    <t>СН-2012.22. п.1-4-19 (042002)</t>
  </si>
  <si>
    <t>Вышки телескопические на автомобиле, высота до 18 м, гpузоподъемность до 300 кг</t>
  </si>
  <si>
    <t>21.21-5-345</t>
  </si>
  <si>
    <t>СН-2012.21. Р.21, о.5, поз.345</t>
  </si>
  <si>
    <t>Хомуты (стяжки) кабельные из полиамида, размеры 4,8х300 мм</t>
  </si>
  <si>
    <t>100 шт.</t>
  </si>
  <si>
    <t>21.1-9-60</t>
  </si>
  <si>
    <t>СН-2012.21. Р.1, о.9, поз.60</t>
  </si>
  <si>
    <t>Древки (флагштоки) деревянные, длина 2 м</t>
  </si>
  <si>
    <t>22.1-4-18</t>
  </si>
  <si>
    <t>СН-2012.22. п.1-4-18 (042001)</t>
  </si>
  <si>
    <t>Вышки телескопические на автомобиле, высота до 12 м, гpузоподъемность до 250 кг</t>
  </si>
  <si>
    <t>0.0-0-0</t>
  </si>
  <si>
    <t>Масса материалов</t>
  </si>
  <si>
    <t>т</t>
  </si>
  <si>
    <t>21.1-20-7</t>
  </si>
  <si>
    <t>СН-2012.21. Р.1, о.20, поз.7</t>
  </si>
  <si>
    <t>Ветошь</t>
  </si>
  <si>
    <t>кг</t>
  </si>
  <si>
    <t>21.1-6-105</t>
  </si>
  <si>
    <t>Пигменты сухие для красок, сурик свинцовый</t>
  </si>
  <si>
    <t>21.1-6-138</t>
  </si>
  <si>
    <t>СН-2012.21. Р.1, о.6, поз.138</t>
  </si>
  <si>
    <t>Эмаль, марка ПФ-115 (белая), пентафталевая</t>
  </si>
  <si>
    <t>21.1-6-91</t>
  </si>
  <si>
    <t>СН-2012.21. Р.1, о.6, поз.91</t>
  </si>
  <si>
    <t>Олифа для окраски натуральная</t>
  </si>
  <si>
    <t>22.1-13-15</t>
  </si>
  <si>
    <t>СН-2012.22. п.1-13-15 (136201)</t>
  </si>
  <si>
    <t>Аппараты сварочные</t>
  </si>
  <si>
    <t>22.1-30-19</t>
  </si>
  <si>
    <t>СН-2012.22. п.1-30-19 (305001)</t>
  </si>
  <si>
    <t>Машины шлифовальные электрические</t>
  </si>
  <si>
    <t>21.1-10-187</t>
  </si>
  <si>
    <t>СН-2012.21. Р.1, о.10, поз.187</t>
  </si>
  <si>
    <t>Сталь тонколистовая, толщина до 4 мм, общего назначения, марка Ст0</t>
  </si>
  <si>
    <t>21.1-23-9</t>
  </si>
  <si>
    <t>СН-2012.21. Р.1, о.23, поз.9</t>
  </si>
  <si>
    <t>Электроды, тип Э-42, 46, 50, диаметр 4 - 6 мм</t>
  </si>
  <si>
    <t>21.1-6-44</t>
  </si>
  <si>
    <t>СН-2012.21. Р.1, о.6, поз.44</t>
  </si>
  <si>
    <t>Краски масляные жидкотертые цветные (готовые к употреблению) для наружных и внутренних работ, марка МА-15</t>
  </si>
  <si>
    <t>21.1-16-36</t>
  </si>
  <si>
    <t>СН-2012.21. Р.1, о.16, поз.36</t>
  </si>
  <si>
    <t>Калий персульфат</t>
  </si>
  <si>
    <t>21.1-16-65</t>
  </si>
  <si>
    <t>СН-2012.21. Р.1, о.16, поз.65</t>
  </si>
  <si>
    <t>Натрий едкий, жидкий</t>
  </si>
  <si>
    <t>22.1-4-22</t>
  </si>
  <si>
    <t>СН-2012.22. п.1-4-22 (042005)</t>
  </si>
  <si>
    <t>Вышки телескопические на автомобиле, высота до 22 м, гpузоподъемность 250-300 кг</t>
  </si>
  <si>
    <t>"СОГЛАСОВАНО"</t>
  </si>
  <si>
    <t>"УТВЕРЖДАЮ"</t>
  </si>
  <si>
    <t>Форма № 1а (глава 1-5)</t>
  </si>
  <si>
    <t>"_____"________________ 2016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</si>
  <si>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</si>
  <si>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</si>
  <si>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</si>
  <si>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</si>
  <si>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</si>
  <si>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</si>
  <si>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</si>
  <si>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</si>
  <si>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</si>
  <si>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</si>
  <si>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</si>
  <si>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</si>
  <si>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</si>
  <si>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</si>
  <si>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</si>
  <si>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</si>
  <si>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</si>
  <si>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</si>
  <si>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</si>
  <si>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</si>
  <si>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</si>
  <si>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</si>
  <si>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 xml:space="preserve">Составлен(а) в уровне текущих (прогнозных) цен январь 2015 года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</si>
  <si>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</si>
  <si>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</si>
  <si>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</si>
  <si>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</si>
  <si>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</si>
  <si>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</si>
  <si>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</si>
  <si>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</si>
  <si>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</si>
  <si>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</si>
  <si>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r>
      <t>Мобильная группа из 7-ми флагштоков, 5-7 м</t>
    </r>
    <r>
      <rPr>
        <i/>
        <sz val="10"/>
        <rFont val="Arial"/>
        <family val="2"/>
      </rPr>
      <t xml:space="preserve">
Базисная стоимость: 76 427,24 - занесена вручную</t>
    </r>
  </si>
  <si>
    <t xml:space="preserve">Составил   </t>
  </si>
  <si>
    <t>[должность,подпись(инициалы,фамилия)]</t>
  </si>
  <si>
    <t xml:space="preserve">Проверил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</si>
</sst>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mmmm"/>
    <numFmt numFmtId="181" formatCode="#,##0.00####;[Red]\-\ #,##0.00####"/>
    <numFmt numFmtId="182" formatCode="#,##0.00;[Red]\-\ 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80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181" fontId="12" fillId="0" borderId="0" xfId="0" applyNumberFormat="1" applyFont="1" applyAlignment="1">
      <alignment horizontal="right"/>
    </xf>
    <xf numFmtId="182" fontId="12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 wrapText="1"/>
    </xf>
    <xf numFmtId="182" fontId="0" fillId="0" borderId="0" xfId="0" applyNumberFormat="1" applyAlignment="1">
      <alignment/>
    </xf>
    <xf numFmtId="0" fontId="0" fillId="0" borderId="12" xfId="0" applyBorder="1" applyAlignment="1">
      <alignment/>
    </xf>
    <xf numFmtId="182" fontId="18" fillId="0" borderId="12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182" fontId="12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8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82" fontId="18" fillId="0" borderId="12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0"/>
  <sheetViews>
    <sheetView tabSelected="1" zoomScalePageLayoutView="0" workbookViewId="0" topLeftCell="A27">
      <selection activeCell="A14" sqref="A14:K1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9" max="11" width="12.7109375" style="0" customWidth="1"/>
    <col min="15" max="30" width="0" style="0" hidden="1" customWidth="1"/>
    <col min="31" max="31" width="149.140625" style="0" hidden="1" customWidth="1"/>
    <col min="32" max="32" width="113.140625" style="0" hidden="1" customWidth="1"/>
    <col min="33" max="33" width="0" style="0" hidden="1" customWidth="1"/>
    <col min="34" max="34" width="97.140625" style="0" hidden="1" customWidth="1"/>
    <col min="35" max="36" width="0" style="0" hidden="1" customWidth="1"/>
  </cols>
  <sheetData>
    <row r="1" ht="12.75">
      <c r="A1" s="8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51" t="s">
        <v>229</v>
      </c>
      <c r="K2" s="51"/>
    </row>
    <row r="3" spans="1:11" ht="16.5">
      <c r="A3" s="11"/>
      <c r="B3" s="58" t="s">
        <v>227</v>
      </c>
      <c r="C3" s="58"/>
      <c r="D3" s="58"/>
      <c r="E3" s="58"/>
      <c r="F3" s="10"/>
      <c r="G3" s="58" t="s">
        <v>228</v>
      </c>
      <c r="H3" s="58"/>
      <c r="I3" s="58"/>
      <c r="J3" s="58"/>
      <c r="K3" s="58"/>
    </row>
    <row r="4" spans="1:11" ht="14.25">
      <c r="A4" s="10"/>
      <c r="B4" s="50"/>
      <c r="C4" s="50"/>
      <c r="D4" s="50"/>
      <c r="E4" s="50"/>
      <c r="F4" s="10"/>
      <c r="G4" s="50"/>
      <c r="H4" s="50"/>
      <c r="I4" s="50"/>
      <c r="J4" s="50"/>
      <c r="K4" s="50"/>
    </row>
    <row r="5" spans="1:11" ht="14.25">
      <c r="A5" s="13"/>
      <c r="B5" s="13"/>
      <c r="C5" s="14"/>
      <c r="D5" s="14"/>
      <c r="E5" s="14"/>
      <c r="F5" s="10"/>
      <c r="G5" s="12"/>
      <c r="H5" s="14"/>
      <c r="I5" s="14"/>
      <c r="J5" s="14"/>
      <c r="K5" s="12"/>
    </row>
    <row r="6" spans="1:11" ht="14.25">
      <c r="A6" s="12"/>
      <c r="B6" s="50" t="str">
        <f>CONCATENATE("______________________ ",IF(Source!AL11&lt;&gt;"",Source!AL11,""))</f>
        <v>______________________ </v>
      </c>
      <c r="C6" s="50"/>
      <c r="D6" s="50"/>
      <c r="E6" s="50"/>
      <c r="F6" s="10"/>
      <c r="G6" s="50" t="str">
        <f>CONCATENATE("______________________ ",IF(Source!AH11&lt;&gt;"",Source!AH11,""))</f>
        <v>______________________ </v>
      </c>
      <c r="H6" s="50"/>
      <c r="I6" s="50"/>
      <c r="J6" s="50"/>
      <c r="K6" s="50"/>
    </row>
    <row r="7" spans="1:11" ht="14.25">
      <c r="A7" s="15"/>
      <c r="B7" s="54" t="s">
        <v>230</v>
      </c>
      <c r="C7" s="54"/>
      <c r="D7" s="54"/>
      <c r="E7" s="54"/>
      <c r="F7" s="10"/>
      <c r="G7" s="54" t="s">
        <v>230</v>
      </c>
      <c r="H7" s="54"/>
      <c r="I7" s="54"/>
      <c r="J7" s="54"/>
      <c r="K7" s="54"/>
    </row>
    <row r="9" spans="1:11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31" ht="15.75">
      <c r="A10" s="55" t="str">
        <f>CONCATENATE("ЛОКАЛЬНАЯ СМЕТА № ",IF(Source!F19&lt;&gt;"Новая локальная смета",Source!F19,""))</f>
        <v>ЛОКАЛЬНАЯ СМЕТА № 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AE10" s="16" t="str">
        <f>CONCATENATE("ЛОКАЛЬНАЯ СМЕТА № ",IF(Source!F19&lt;&gt;"Новая локальная смета",Source!F19,""))</f>
        <v>ЛОКАЛЬНАЯ СМЕТА № </v>
      </c>
    </row>
    <row r="11" spans="1:11" ht="12.75">
      <c r="A11" s="52" t="s">
        <v>231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31" ht="18" customHeight="1">
      <c r="A14" s="57" t="str">
        <f>IF(Source!G19&lt;&gt;"Новая локальная смета",Source!G19,"")</f>
        <v>Оказание услуг по праздничному оформлению территории Северного административного округа города Москвы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AE14" s="22" t="str">
        <f>IF(Source!G11&lt;&gt;"Новый объект",Source!G11,"")</f>
        <v>№151-27.05.16 С СН-2012 Смета на праздничное оформление города(Золотов П)</v>
      </c>
    </row>
    <row r="15" spans="1:11" ht="12.75">
      <c r="A15" s="52" t="s">
        <v>232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31" ht="14.25">
      <c r="A17" s="41" t="str">
        <f>CONCATENATE("Основание: чертежи № ",Source!J19)</f>
        <v>Основание: чертежи № 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AE17" s="17" t="str">
        <f>CONCATENATE("Основание: чертежи № ",Source!J19)</f>
        <v>Основание: чертежи № </v>
      </c>
    </row>
    <row r="18" spans="1:11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25">
      <c r="A19" s="10"/>
      <c r="B19" s="10"/>
      <c r="C19" s="10"/>
      <c r="D19" s="10"/>
      <c r="E19" s="10"/>
      <c r="F19" s="50" t="s">
        <v>233</v>
      </c>
      <c r="G19" s="50"/>
      <c r="H19" s="50"/>
      <c r="I19" s="42">
        <f>I203/1000</f>
        <v>4269.879980000001</v>
      </c>
      <c r="J19" s="51"/>
      <c r="K19" s="10" t="s">
        <v>234</v>
      </c>
    </row>
    <row r="20" spans="1:11" ht="14.25" hidden="1">
      <c r="A20" s="10"/>
      <c r="B20" s="10"/>
      <c r="C20" s="10"/>
      <c r="D20" s="10"/>
      <c r="E20" s="10"/>
      <c r="F20" s="50" t="s">
        <v>235</v>
      </c>
      <c r="G20" s="50"/>
      <c r="H20" s="50"/>
      <c r="I20" s="42">
        <f>(Source!F217)/1000</f>
        <v>840.69964</v>
      </c>
      <c r="J20" s="51"/>
      <c r="K20" s="10" t="s">
        <v>234</v>
      </c>
    </row>
    <row r="21" spans="1:11" ht="14.25" hidden="1">
      <c r="A21" s="10"/>
      <c r="B21" s="10"/>
      <c r="C21" s="10"/>
      <c r="D21" s="10"/>
      <c r="E21" s="10"/>
      <c r="F21" s="50" t="s">
        <v>236</v>
      </c>
      <c r="G21" s="50"/>
      <c r="H21" s="50"/>
      <c r="I21" s="42">
        <f>(Source!F218)/1000</f>
        <v>0</v>
      </c>
      <c r="J21" s="51"/>
      <c r="K21" s="10" t="s">
        <v>234</v>
      </c>
    </row>
    <row r="22" spans="1:11" ht="14.25" hidden="1">
      <c r="A22" s="10"/>
      <c r="B22" s="10"/>
      <c r="C22" s="10"/>
      <c r="D22" s="10"/>
      <c r="E22" s="10"/>
      <c r="F22" s="50" t="s">
        <v>237</v>
      </c>
      <c r="G22" s="50"/>
      <c r="H22" s="50"/>
      <c r="I22" s="42">
        <f>(Source!F211)/1000</f>
        <v>0</v>
      </c>
      <c r="J22" s="51"/>
      <c r="K22" s="10" t="s">
        <v>234</v>
      </c>
    </row>
    <row r="23" spans="1:11" ht="14.25" hidden="1">
      <c r="A23" s="10"/>
      <c r="B23" s="10"/>
      <c r="C23" s="10"/>
      <c r="D23" s="10"/>
      <c r="E23" s="10"/>
      <c r="F23" s="50" t="s">
        <v>238</v>
      </c>
      <c r="G23" s="50"/>
      <c r="H23" s="50"/>
      <c r="I23" s="42">
        <f>(Source!F219)/1000</f>
        <v>2777.84272</v>
      </c>
      <c r="J23" s="51"/>
      <c r="K23" s="10" t="s">
        <v>234</v>
      </c>
    </row>
    <row r="24" spans="1:11" ht="14.25">
      <c r="A24" s="10"/>
      <c r="B24" s="10"/>
      <c r="C24" s="10"/>
      <c r="D24" s="10"/>
      <c r="E24" s="10"/>
      <c r="F24" s="50" t="s">
        <v>239</v>
      </c>
      <c r="G24" s="50"/>
      <c r="H24" s="50"/>
      <c r="I24" s="42">
        <f>(Source!F216+Source!F215)/1000</f>
        <v>472.4357</v>
      </c>
      <c r="J24" s="51"/>
      <c r="K24" s="10" t="s">
        <v>234</v>
      </c>
    </row>
    <row r="25" spans="1:11" ht="14.25">
      <c r="A25" s="10" t="s">
        <v>253</v>
      </c>
      <c r="B25" s="10"/>
      <c r="C25" s="10"/>
      <c r="D25" s="18"/>
      <c r="E25" s="19"/>
      <c r="F25" s="10"/>
      <c r="G25" s="10"/>
      <c r="H25" s="10"/>
      <c r="I25" s="10"/>
      <c r="J25" s="10"/>
      <c r="K25" s="10"/>
    </row>
    <row r="26" spans="1:11" ht="14.25">
      <c r="A26" s="48" t="s">
        <v>240</v>
      </c>
      <c r="B26" s="48" t="s">
        <v>241</v>
      </c>
      <c r="C26" s="48" t="s">
        <v>242</v>
      </c>
      <c r="D26" s="48" t="s">
        <v>243</v>
      </c>
      <c r="E26" s="48" t="s">
        <v>244</v>
      </c>
      <c r="F26" s="48" t="s">
        <v>245</v>
      </c>
      <c r="G26" s="48" t="s">
        <v>246</v>
      </c>
      <c r="H26" s="48" t="s">
        <v>247</v>
      </c>
      <c r="I26" s="48" t="s">
        <v>248</v>
      </c>
      <c r="J26" s="48" t="s">
        <v>249</v>
      </c>
      <c r="K26" s="20" t="s">
        <v>250</v>
      </c>
    </row>
    <row r="27" spans="1:11" ht="28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21" t="s">
        <v>251</v>
      </c>
    </row>
    <row r="28" spans="1:11" ht="28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21" t="s">
        <v>252</v>
      </c>
    </row>
    <row r="29" spans="1:11" ht="14.25">
      <c r="A29" s="21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  <c r="G29" s="21">
        <v>7</v>
      </c>
      <c r="H29" s="21">
        <v>8</v>
      </c>
      <c r="I29" s="21">
        <v>9</v>
      </c>
      <c r="J29" s="21">
        <v>10</v>
      </c>
      <c r="K29" s="21">
        <v>11</v>
      </c>
    </row>
    <row r="31" spans="1:31" ht="16.5">
      <c r="A31" s="47" t="str">
        <f>CONCATENATE("Раздел: ",IF(Source!G23&lt;&gt;"Новый раздел",Source!G23,""))</f>
        <v>Раздел: оформление декоративными флаговыми элементами существующих стационарных ОДК , 1шт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AE31" s="23" t="str">
        <f>CONCATENATE("Раздел: ",IF(Source!G23&lt;&gt;"Новый раздел",Source!G23,""))</f>
        <v>Раздел: оформление декоративными флаговыми элементами существующих стационарных ОДК , 1шт</v>
      </c>
    </row>
    <row r="32" spans="1:22" ht="28.5">
      <c r="A32" s="24" t="str">
        <f>Source!E27</f>
        <v>1</v>
      </c>
      <c r="B32" s="25" t="str">
        <f>Source!F27</f>
        <v>5.2-3103-2-5/1</v>
      </c>
      <c r="C32" s="25" t="str">
        <f>Source!G27</f>
        <v>Установка с телескопических вышек на флагшток стягов размером 6х1,2 м</v>
      </c>
      <c r="D32" s="26" t="str">
        <f>Source!H27</f>
        <v>шт.</v>
      </c>
      <c r="E32" s="9">
        <f>Source!I27</f>
        <v>9</v>
      </c>
      <c r="F32" s="28"/>
      <c r="G32" s="27"/>
      <c r="H32" s="9"/>
      <c r="I32" s="9"/>
      <c r="J32" s="29"/>
      <c r="K32" s="29"/>
      <c r="Q32">
        <f>ROUND((Source!BZ27/100)*ROUND((Source!AF27*Source!AV27)*Source!I27,2),2)</f>
        <v>464.88</v>
      </c>
      <c r="R32">
        <f>Source!X27</f>
        <v>464.88</v>
      </c>
      <c r="S32">
        <f>ROUND((Source!CA27/100)*ROUND((Source!AF27*Source!AV27)*Source!I27,2),2)</f>
        <v>66.41</v>
      </c>
      <c r="T32">
        <f>Source!Y27</f>
        <v>66.41</v>
      </c>
      <c r="U32">
        <f>ROUND((175/100)*ROUND((Source!AE27*Source!AV27)*Source!I27,2),2)</f>
        <v>1833.62</v>
      </c>
      <c r="V32">
        <f>ROUND((105/100)*ROUND(Source!CS27*Source!I27,2),2)</f>
        <v>1100.17</v>
      </c>
    </row>
    <row r="33" spans="1:11" ht="14.25">
      <c r="A33" s="24"/>
      <c r="B33" s="25"/>
      <c r="C33" s="25" t="s">
        <v>254</v>
      </c>
      <c r="D33" s="26"/>
      <c r="E33" s="9"/>
      <c r="F33" s="28">
        <f>Source!AO27</f>
        <v>73.79</v>
      </c>
      <c r="G33" s="27">
        <f>Source!DG27</f>
      </c>
      <c r="H33" s="9">
        <f>Source!AV27</f>
        <v>1</v>
      </c>
      <c r="I33" s="9">
        <f>IF(Source!BA27&lt;&gt;0,Source!BA27,1)</f>
        <v>1</v>
      </c>
      <c r="J33" s="29">
        <f>Source!S27</f>
        <v>664.11</v>
      </c>
      <c r="K33" s="29"/>
    </row>
    <row r="34" spans="1:11" ht="14.25">
      <c r="A34" s="24"/>
      <c r="B34" s="25"/>
      <c r="C34" s="25" t="s">
        <v>255</v>
      </c>
      <c r="D34" s="26"/>
      <c r="E34" s="9"/>
      <c r="F34" s="28">
        <f>Source!AM27</f>
        <v>218.12</v>
      </c>
      <c r="G34" s="27">
        <f>Source!DE27</f>
      </c>
      <c r="H34" s="9">
        <f>Source!AV27</f>
        <v>1</v>
      </c>
      <c r="I34" s="9">
        <f>IF(Source!BB27&lt;&gt;0,Source!BB27,1)</f>
        <v>1</v>
      </c>
      <c r="J34" s="29">
        <f>Source!Q27</f>
        <v>1963.08</v>
      </c>
      <c r="K34" s="29"/>
    </row>
    <row r="35" spans="1:11" ht="14.25">
      <c r="A35" s="24"/>
      <c r="B35" s="25"/>
      <c r="C35" s="25" t="s">
        <v>256</v>
      </c>
      <c r="D35" s="26"/>
      <c r="E35" s="9"/>
      <c r="F35" s="28">
        <f>Source!AN27</f>
        <v>116.42</v>
      </c>
      <c r="G35" s="27">
        <f>Source!DF27</f>
      </c>
      <c r="H35" s="9">
        <f>Source!AV27</f>
        <v>1</v>
      </c>
      <c r="I35" s="9">
        <f>IF(Source!BS27&lt;&gt;0,Source!BS27,1)</f>
        <v>1</v>
      </c>
      <c r="J35" s="30">
        <f>Source!R27</f>
        <v>1047.78</v>
      </c>
      <c r="K35" s="29"/>
    </row>
    <row r="36" spans="1:11" ht="14.25">
      <c r="A36" s="24"/>
      <c r="B36" s="25"/>
      <c r="C36" s="25" t="s">
        <v>257</v>
      </c>
      <c r="D36" s="26"/>
      <c r="E36" s="9"/>
      <c r="F36" s="28">
        <f>Source!AL27</f>
        <v>3284.58</v>
      </c>
      <c r="G36" s="27">
        <f>Source!DD27</f>
      </c>
      <c r="H36" s="9">
        <f>Source!AW27</f>
        <v>1</v>
      </c>
      <c r="I36" s="9">
        <f>IF(Source!BC27&lt;&gt;0,Source!BC27,1)</f>
        <v>1</v>
      </c>
      <c r="J36" s="29">
        <f>Source!P27</f>
        <v>29561.22</v>
      </c>
      <c r="K36" s="29"/>
    </row>
    <row r="37" spans="1:22" ht="42.75">
      <c r="A37" s="24" t="str">
        <f>Source!E28</f>
        <v>1,1</v>
      </c>
      <c r="B37" s="25" t="str">
        <f>Source!F28</f>
        <v>21.1-20-29</v>
      </c>
      <c r="C37" s="25" t="str">
        <f>Source!G28</f>
        <v>Стяги из шелковой синтетической ткани, с термопечатным изображением, размеры 6х1,2 м</v>
      </c>
      <c r="D37" s="26" t="str">
        <f>Source!H28</f>
        <v>шт.</v>
      </c>
      <c r="E37" s="9">
        <f>Source!I28</f>
        <v>-9</v>
      </c>
      <c r="F37" s="28">
        <f>Source!AK28</f>
        <v>3266.88</v>
      </c>
      <c r="G37" s="31" t="s">
        <v>2</v>
      </c>
      <c r="H37" s="9">
        <f>Source!AW28</f>
        <v>1</v>
      </c>
      <c r="I37" s="9">
        <f>IF(Source!BC28&lt;&gt;0,Source!BC28,1)</f>
        <v>1</v>
      </c>
      <c r="J37" s="29">
        <f>Source!O28</f>
        <v>-29401.92</v>
      </c>
      <c r="K37" s="29"/>
      <c r="Q37">
        <f>ROUND((Source!BZ28/100)*ROUND((Source!AF28*Source!AV28)*Source!I28,2),2)</f>
        <v>0</v>
      </c>
      <c r="R37">
        <f>Source!X28</f>
        <v>0</v>
      </c>
      <c r="S37">
        <f>ROUND((Source!CA28/100)*ROUND((Source!AF28*Source!AV28)*Source!I28,2),2)</f>
        <v>0</v>
      </c>
      <c r="T37">
        <f>Source!Y28</f>
        <v>0</v>
      </c>
      <c r="U37">
        <f>ROUND((175/100)*ROUND((Source!AE28*Source!AV28)*Source!I28,2),2)</f>
        <v>0</v>
      </c>
      <c r="V37">
        <f>ROUND((105/100)*ROUND(Source!CS28*Source!I28,2),2)</f>
        <v>0</v>
      </c>
    </row>
    <row r="38" spans="1:22" ht="42.75">
      <c r="A38" s="24" t="str">
        <f>Source!E29</f>
        <v>1,2</v>
      </c>
      <c r="B38" s="25" t="str">
        <f>Source!F29</f>
        <v>21.1-20-29</v>
      </c>
      <c r="C38" s="25" t="str">
        <f>Source!G29</f>
        <v>Стяги из шелковой синтетической ткани, с термопечатным изображением, размеры 6х1,2 м</v>
      </c>
      <c r="D38" s="26" t="str">
        <f>Source!H29</f>
        <v>шт.</v>
      </c>
      <c r="E38" s="9">
        <f>Source!I29</f>
        <v>6</v>
      </c>
      <c r="F38" s="28">
        <f>Source!AK29</f>
        <v>3266.88</v>
      </c>
      <c r="G38" s="31" t="s">
        <v>2</v>
      </c>
      <c r="H38" s="9">
        <f>Source!AW29</f>
        <v>1</v>
      </c>
      <c r="I38" s="9">
        <f>IF(Source!BC29&lt;&gt;0,Source!BC29,1)</f>
        <v>1</v>
      </c>
      <c r="J38" s="29">
        <f>Source!O29</f>
        <v>19601.28</v>
      </c>
      <c r="K38" s="29"/>
      <c r="Q38">
        <f>ROUND((Source!BZ29/100)*ROUND((Source!AF29*Source!AV29)*Source!I29,2),2)</f>
        <v>0</v>
      </c>
      <c r="R38">
        <f>Source!X29</f>
        <v>0</v>
      </c>
      <c r="S38">
        <f>ROUND((Source!CA29/100)*ROUND((Source!AF29*Source!AV29)*Source!I29,2),2)</f>
        <v>0</v>
      </c>
      <c r="T38">
        <f>Source!Y29</f>
        <v>0</v>
      </c>
      <c r="U38">
        <f>ROUND((175/100)*ROUND((Source!AE29*Source!AV29)*Source!I29,2),2)</f>
        <v>0</v>
      </c>
      <c r="V38">
        <f>ROUND((105/100)*ROUND(Source!CS29*Source!I29,2),2)</f>
        <v>0</v>
      </c>
    </row>
    <row r="39" spans="1:22" ht="28.5">
      <c r="A39" s="24" t="str">
        <f>Source!E30</f>
        <v>1,3</v>
      </c>
      <c r="B39" s="25" t="str">
        <f>Source!F30</f>
        <v>21.1-20-43</v>
      </c>
      <c r="C39" s="25" t="str">
        <f>Source!G30</f>
        <v>Флаги цветные из шелковой синтетической ткани, размеры 6х1,2 м</v>
      </c>
      <c r="D39" s="26" t="str">
        <f>Source!H30</f>
        <v>шт.</v>
      </c>
      <c r="E39" s="9">
        <f>Source!I30</f>
        <v>3</v>
      </c>
      <c r="F39" s="28">
        <f>Source!AK30</f>
        <v>1793.91</v>
      </c>
      <c r="G39" s="31" t="s">
        <v>2</v>
      </c>
      <c r="H39" s="9">
        <f>Source!AW30</f>
        <v>1</v>
      </c>
      <c r="I39" s="9">
        <f>IF(Source!BC30&lt;&gt;0,Source!BC30,1)</f>
        <v>1</v>
      </c>
      <c r="J39" s="29">
        <f>Source!O30</f>
        <v>5381.73</v>
      </c>
      <c r="K39" s="29"/>
      <c r="Q39">
        <f>ROUND((Source!BZ30/100)*ROUND((Source!AF30*Source!AV30)*Source!I30,2),2)</f>
        <v>0</v>
      </c>
      <c r="R39">
        <f>Source!X30</f>
        <v>0</v>
      </c>
      <c r="S39">
        <f>ROUND((Source!CA30/100)*ROUND((Source!AF30*Source!AV30)*Source!I30,2),2)</f>
        <v>0</v>
      </c>
      <c r="T39">
        <f>Source!Y30</f>
        <v>0</v>
      </c>
      <c r="U39">
        <f>ROUND((175/100)*ROUND((Source!AE30*Source!AV30)*Source!I30,2),2)</f>
        <v>0</v>
      </c>
      <c r="V39">
        <f>ROUND((105/100)*ROUND(Source!CS30*Source!I30,2),2)</f>
        <v>0</v>
      </c>
    </row>
    <row r="40" spans="1:11" ht="14.25">
      <c r="A40" s="24"/>
      <c r="B40" s="25"/>
      <c r="C40" s="25" t="s">
        <v>258</v>
      </c>
      <c r="D40" s="26" t="s">
        <v>259</v>
      </c>
      <c r="E40" s="9">
        <f>Source!AT27</f>
        <v>70</v>
      </c>
      <c r="F40" s="28"/>
      <c r="G40" s="27"/>
      <c r="H40" s="9"/>
      <c r="I40" s="9"/>
      <c r="J40" s="29">
        <f>SUM(R32:R39)</f>
        <v>464.88</v>
      </c>
      <c r="K40" s="29"/>
    </row>
    <row r="41" spans="1:11" ht="14.25">
      <c r="A41" s="24"/>
      <c r="B41" s="25"/>
      <c r="C41" s="25" t="s">
        <v>260</v>
      </c>
      <c r="D41" s="26" t="s">
        <v>259</v>
      </c>
      <c r="E41" s="9">
        <f>Source!AU27</f>
        <v>10</v>
      </c>
      <c r="F41" s="28"/>
      <c r="G41" s="27"/>
      <c r="H41" s="9"/>
      <c r="I41" s="9"/>
      <c r="J41" s="29">
        <f>SUM(T32:T40)</f>
        <v>66.41</v>
      </c>
      <c r="K41" s="29"/>
    </row>
    <row r="42" spans="1:11" ht="14.25">
      <c r="A42" s="24"/>
      <c r="B42" s="25"/>
      <c r="C42" s="25" t="s">
        <v>261</v>
      </c>
      <c r="D42" s="26" t="s">
        <v>259</v>
      </c>
      <c r="E42" s="9">
        <f>105</f>
        <v>105</v>
      </c>
      <c r="F42" s="28"/>
      <c r="G42" s="27"/>
      <c r="H42" s="9"/>
      <c r="I42" s="9"/>
      <c r="J42" s="29">
        <f>SUM(V32:V41)</f>
        <v>1100.17</v>
      </c>
      <c r="K42" s="29"/>
    </row>
    <row r="43" spans="1:11" ht="14.25">
      <c r="A43" s="24"/>
      <c r="B43" s="25"/>
      <c r="C43" s="25" t="s">
        <v>262</v>
      </c>
      <c r="D43" s="26" t="s">
        <v>263</v>
      </c>
      <c r="E43" s="9">
        <f>Source!AQ27</f>
        <v>0.66</v>
      </c>
      <c r="F43" s="28"/>
      <c r="G43" s="27">
        <f>Source!DI27</f>
      </c>
      <c r="H43" s="9">
        <f>Source!AV27</f>
        <v>1</v>
      </c>
      <c r="I43" s="9"/>
      <c r="J43" s="29"/>
      <c r="K43" s="29">
        <f>Source!U27</f>
        <v>5.94</v>
      </c>
    </row>
    <row r="44" spans="1:16" ht="15">
      <c r="A44" s="33"/>
      <c r="B44" s="33"/>
      <c r="C44" s="33"/>
      <c r="D44" s="33"/>
      <c r="E44" s="33"/>
      <c r="F44" s="33"/>
      <c r="G44" s="33"/>
      <c r="H44" s="33"/>
      <c r="I44" s="46">
        <f>J33+J34+J36+J40+J41+J42+SUM(J37:J39)</f>
        <v>29400.960000000003</v>
      </c>
      <c r="J44" s="46"/>
      <c r="K44" s="34">
        <f>IF(Source!I27&lt;&gt;0,ROUND(I44/Source!I27,2),0)</f>
        <v>3266.77</v>
      </c>
      <c r="P44" s="32">
        <f>I44</f>
        <v>29400.960000000003</v>
      </c>
    </row>
    <row r="45" spans="1:22" ht="28.5">
      <c r="A45" s="24" t="str">
        <f>Source!E31</f>
        <v>2</v>
      </c>
      <c r="B45" s="25" t="str">
        <f>Source!F31</f>
        <v>5.2-3104-2-5/1</v>
      </c>
      <c r="C45" s="25" t="str">
        <f>Source!G31</f>
        <v>Снятие с флагштока стяга размером 6х1,5 м и 6х1,2 м</v>
      </c>
      <c r="D45" s="26" t="str">
        <f>Source!H31</f>
        <v>шт.</v>
      </c>
      <c r="E45" s="9">
        <f>Source!I31</f>
        <v>9</v>
      </c>
      <c r="F45" s="28"/>
      <c r="G45" s="27"/>
      <c r="H45" s="9"/>
      <c r="I45" s="9"/>
      <c r="J45" s="29"/>
      <c r="K45" s="29"/>
      <c r="Q45">
        <f>ROUND((Source!BZ31/100)*ROUND((Source!AF31*Source!AV31)*Source!I31,2),2)</f>
        <v>464.88</v>
      </c>
      <c r="R45">
        <f>Source!X31</f>
        <v>464.88</v>
      </c>
      <c r="S45">
        <f>ROUND((Source!CA31/100)*ROUND((Source!AF31*Source!AV31)*Source!I31,2),2)</f>
        <v>66.41</v>
      </c>
      <c r="T45">
        <f>Source!Y31</f>
        <v>66.41</v>
      </c>
      <c r="U45">
        <f>ROUND((175/100)*ROUND((Source!AE31*Source!AV31)*Source!I31,2),2)</f>
        <v>1692.18</v>
      </c>
      <c r="V45">
        <f>ROUND((105/100)*ROUND(Source!CS31*Source!I31,2),2)</f>
        <v>1015.31</v>
      </c>
    </row>
    <row r="46" spans="1:11" ht="14.25">
      <c r="A46" s="24"/>
      <c r="B46" s="25"/>
      <c r="C46" s="25" t="s">
        <v>254</v>
      </c>
      <c r="D46" s="26"/>
      <c r="E46" s="9"/>
      <c r="F46" s="28">
        <f>Source!AO31</f>
        <v>73.79</v>
      </c>
      <c r="G46" s="27">
        <f>Source!DG31</f>
      </c>
      <c r="H46" s="9">
        <f>Source!AV31</f>
        <v>1</v>
      </c>
      <c r="I46" s="9">
        <f>IF(Source!BA31&lt;&gt;0,Source!BA31,1)</f>
        <v>1</v>
      </c>
      <c r="J46" s="29">
        <f>Source!S31</f>
        <v>664.11</v>
      </c>
      <c r="K46" s="29"/>
    </row>
    <row r="47" spans="1:11" ht="14.25">
      <c r="A47" s="24"/>
      <c r="B47" s="25"/>
      <c r="C47" s="25" t="s">
        <v>255</v>
      </c>
      <c r="D47" s="26"/>
      <c r="E47" s="9"/>
      <c r="F47" s="28">
        <f>Source!AM31</f>
        <v>200.66</v>
      </c>
      <c r="G47" s="27">
        <f>Source!DE31</f>
      </c>
      <c r="H47" s="9">
        <f>Source!AV31</f>
        <v>1</v>
      </c>
      <c r="I47" s="9">
        <f>IF(Source!BB31&lt;&gt;0,Source!BB31,1)</f>
        <v>1</v>
      </c>
      <c r="J47" s="29">
        <f>Source!Q31</f>
        <v>1805.94</v>
      </c>
      <c r="K47" s="29"/>
    </row>
    <row r="48" spans="1:11" ht="14.25">
      <c r="A48" s="24"/>
      <c r="B48" s="25"/>
      <c r="C48" s="25" t="s">
        <v>256</v>
      </c>
      <c r="D48" s="26"/>
      <c r="E48" s="9"/>
      <c r="F48" s="28">
        <f>Source!AN31</f>
        <v>107.44</v>
      </c>
      <c r="G48" s="27">
        <f>Source!DF31</f>
      </c>
      <c r="H48" s="9">
        <f>Source!AV31</f>
        <v>1</v>
      </c>
      <c r="I48" s="9">
        <f>IF(Source!BS31&lt;&gt;0,Source!BS31,1)</f>
        <v>1</v>
      </c>
      <c r="J48" s="30">
        <f>Source!R31</f>
        <v>966.96</v>
      </c>
      <c r="K48" s="29"/>
    </row>
    <row r="49" spans="1:11" ht="14.25">
      <c r="A49" s="24"/>
      <c r="B49" s="25"/>
      <c r="C49" s="25" t="s">
        <v>258</v>
      </c>
      <c r="D49" s="26" t="s">
        <v>259</v>
      </c>
      <c r="E49" s="9">
        <f>Source!AT31</f>
        <v>70</v>
      </c>
      <c r="F49" s="28"/>
      <c r="G49" s="27"/>
      <c r="H49" s="9"/>
      <c r="I49" s="9"/>
      <c r="J49" s="29">
        <f>SUM(R45:R48)</f>
        <v>464.88</v>
      </c>
      <c r="K49" s="29"/>
    </row>
    <row r="50" spans="1:11" ht="14.25">
      <c r="A50" s="24"/>
      <c r="B50" s="25"/>
      <c r="C50" s="25" t="s">
        <v>260</v>
      </c>
      <c r="D50" s="26" t="s">
        <v>259</v>
      </c>
      <c r="E50" s="9">
        <f>Source!AU31</f>
        <v>10</v>
      </c>
      <c r="F50" s="28"/>
      <c r="G50" s="27"/>
      <c r="H50" s="9"/>
      <c r="I50" s="9"/>
      <c r="J50" s="29">
        <f>SUM(T45:T49)</f>
        <v>66.41</v>
      </c>
      <c r="K50" s="29"/>
    </row>
    <row r="51" spans="1:11" ht="14.25">
      <c r="A51" s="24"/>
      <c r="B51" s="25"/>
      <c r="C51" s="25" t="s">
        <v>261</v>
      </c>
      <c r="D51" s="26" t="s">
        <v>259</v>
      </c>
      <c r="E51" s="9">
        <f>105</f>
        <v>105</v>
      </c>
      <c r="F51" s="28"/>
      <c r="G51" s="27"/>
      <c r="H51" s="9"/>
      <c r="I51" s="9"/>
      <c r="J51" s="29">
        <f>SUM(V45:V50)</f>
        <v>1015.31</v>
      </c>
      <c r="K51" s="29"/>
    </row>
    <row r="52" spans="1:11" ht="14.25">
      <c r="A52" s="24"/>
      <c r="B52" s="25"/>
      <c r="C52" s="25" t="s">
        <v>262</v>
      </c>
      <c r="D52" s="26" t="s">
        <v>263</v>
      </c>
      <c r="E52" s="9">
        <f>Source!AQ31</f>
        <v>0.66</v>
      </c>
      <c r="F52" s="28"/>
      <c r="G52" s="27">
        <f>Source!DI31</f>
      </c>
      <c r="H52" s="9">
        <f>Source!AV31</f>
        <v>1</v>
      </c>
      <c r="I52" s="9"/>
      <c r="J52" s="29"/>
      <c r="K52" s="29">
        <f>Source!U31</f>
        <v>5.94</v>
      </c>
    </row>
    <row r="53" spans="1:16" ht="15">
      <c r="A53" s="33"/>
      <c r="B53" s="33"/>
      <c r="C53" s="33"/>
      <c r="D53" s="33"/>
      <c r="E53" s="33"/>
      <c r="F53" s="33"/>
      <c r="G53" s="33"/>
      <c r="H53" s="33"/>
      <c r="I53" s="46">
        <f>J46+J47+J49+J50+J51</f>
        <v>4016.65</v>
      </c>
      <c r="J53" s="46"/>
      <c r="K53" s="34">
        <f>IF(Source!I31&lt;&gt;0,ROUND(I53/Source!I31,2),0)</f>
        <v>446.29</v>
      </c>
      <c r="P53" s="32">
        <f>I53</f>
        <v>4016.65</v>
      </c>
    </row>
    <row r="55" spans="1:32" ht="30">
      <c r="A55" s="43" t="str">
        <f>CONCATENATE("Итого по разделу: ",IF(Source!G33&lt;&gt;"Новый раздел",Source!G33,""))</f>
        <v>Итого по разделу: оформление декоративными флаговыми элементами существующих стационарных ОДК , 1шт</v>
      </c>
      <c r="B55" s="43"/>
      <c r="C55" s="43"/>
      <c r="D55" s="43"/>
      <c r="E55" s="43"/>
      <c r="F55" s="43"/>
      <c r="G55" s="43"/>
      <c r="H55" s="43"/>
      <c r="I55" s="44">
        <f>SUM(P31:P54)</f>
        <v>33417.61</v>
      </c>
      <c r="J55" s="45"/>
      <c r="K55" s="35"/>
      <c r="AF55" s="36" t="str">
        <f>CONCATENATE("Итого по разделу: ",IF(Source!G33&lt;&gt;"Новый раздел",Source!G33,""))</f>
        <v>Итого по разделу: оформление декоративными флаговыми элементами существующих стационарных ОДК , 1шт</v>
      </c>
    </row>
    <row r="58" spans="1:31" ht="16.5">
      <c r="A58" s="47" t="str">
        <f>CONCATENATE("Раздел: ",IF(Source!G59&lt;&gt;"Новый раздел",Source!G59,""))</f>
        <v>Раздел: декоративные стяговые полотнища, 970шт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AE58" s="23" t="str">
        <f>CONCATENATE("Раздел: ",IF(Source!G59&lt;&gt;"Новый раздел",Source!G59,""))</f>
        <v>Раздел: декоративные стяговые полотнища, 970шт</v>
      </c>
    </row>
    <row r="59" spans="1:22" ht="42.75">
      <c r="A59" s="24" t="str">
        <f>Source!E63</f>
        <v>3</v>
      </c>
      <c r="B59" s="25" t="str">
        <f>Source!F63</f>
        <v>5.2-3103-3-1/1</v>
      </c>
      <c r="C59" s="25" t="str">
        <f>Source!G63</f>
        <v>Установка с телескопических вышек на опоры освещения стягов размером 3х0,7 м и 3х0,8х0,4 м</v>
      </c>
      <c r="D59" s="26" t="str">
        <f>Source!H63</f>
        <v>шт.</v>
      </c>
      <c r="E59" s="9">
        <f>Source!I63</f>
        <v>970</v>
      </c>
      <c r="F59" s="28"/>
      <c r="G59" s="27"/>
      <c r="H59" s="9"/>
      <c r="I59" s="9"/>
      <c r="J59" s="29"/>
      <c r="K59" s="29"/>
      <c r="Q59">
        <f>ROUND((Source!BZ63/100)*ROUND((Source!AF63*Source!AV63)*Source!I63,2),2)</f>
        <v>40998.02</v>
      </c>
      <c r="R59">
        <f>Source!X63</f>
        <v>40998.02</v>
      </c>
      <c r="S59">
        <f>ROUND((Source!CA63/100)*ROUND((Source!AF63*Source!AV63)*Source!I63,2),2)</f>
        <v>5856.86</v>
      </c>
      <c r="T59">
        <f>Source!Y63</f>
        <v>5856.86</v>
      </c>
      <c r="U59">
        <f>ROUND((175/100)*ROUND((Source!AE63*Source!AV63)*Source!I63,2),2)</f>
        <v>216872.6</v>
      </c>
      <c r="V59">
        <f>ROUND((105/100)*ROUND(Source!CS63*Source!I63,2),2)</f>
        <v>130123.56</v>
      </c>
    </row>
    <row r="60" spans="1:11" ht="14.25">
      <c r="A60" s="24"/>
      <c r="B60" s="25"/>
      <c r="C60" s="25" t="s">
        <v>254</v>
      </c>
      <c r="D60" s="26"/>
      <c r="E60" s="9"/>
      <c r="F60" s="28">
        <f>Source!AO63</f>
        <v>60.38</v>
      </c>
      <c r="G60" s="27">
        <f>Source!DG63</f>
      </c>
      <c r="H60" s="9">
        <f>Source!AV63</f>
        <v>1</v>
      </c>
      <c r="I60" s="9">
        <f>IF(Source!BA63&lt;&gt;0,Source!BA63,1)</f>
        <v>1</v>
      </c>
      <c r="J60" s="29">
        <f>Source!S63</f>
        <v>58568.6</v>
      </c>
      <c r="K60" s="29"/>
    </row>
    <row r="61" spans="1:11" ht="14.25">
      <c r="A61" s="24"/>
      <c r="B61" s="25"/>
      <c r="C61" s="25" t="s">
        <v>255</v>
      </c>
      <c r="D61" s="26"/>
      <c r="E61" s="9"/>
      <c r="F61" s="28">
        <f>Source!AM63</f>
        <v>233</v>
      </c>
      <c r="G61" s="27">
        <f>Source!DE63</f>
      </c>
      <c r="H61" s="9">
        <f>Source!AV63</f>
        <v>1</v>
      </c>
      <c r="I61" s="9">
        <f>IF(Source!BB63&lt;&gt;0,Source!BB63,1)</f>
        <v>1</v>
      </c>
      <c r="J61" s="29">
        <f>Source!Q63</f>
        <v>226010</v>
      </c>
      <c r="K61" s="29"/>
    </row>
    <row r="62" spans="1:11" ht="14.25">
      <c r="A62" s="24"/>
      <c r="B62" s="25"/>
      <c r="C62" s="25" t="s">
        <v>256</v>
      </c>
      <c r="D62" s="26"/>
      <c r="E62" s="9"/>
      <c r="F62" s="28">
        <f>Source!AN63</f>
        <v>127.76</v>
      </c>
      <c r="G62" s="27">
        <f>Source!DF63</f>
      </c>
      <c r="H62" s="9">
        <f>Source!AV63</f>
        <v>1</v>
      </c>
      <c r="I62" s="9">
        <f>IF(Source!BS63&lt;&gt;0,Source!BS63,1)</f>
        <v>1</v>
      </c>
      <c r="J62" s="30">
        <f>Source!R63</f>
        <v>123927.2</v>
      </c>
      <c r="K62" s="29"/>
    </row>
    <row r="63" spans="1:11" ht="14.25">
      <c r="A63" s="24"/>
      <c r="B63" s="25"/>
      <c r="C63" s="25" t="s">
        <v>257</v>
      </c>
      <c r="D63" s="26"/>
      <c r="E63" s="9"/>
      <c r="F63" s="28">
        <f>Source!AL63</f>
        <v>987.81</v>
      </c>
      <c r="G63" s="27">
        <f>Source!DD63</f>
      </c>
      <c r="H63" s="9">
        <f>Source!AW63</f>
        <v>1</v>
      </c>
      <c r="I63" s="9">
        <f>IF(Source!BC63&lt;&gt;0,Source!BC63,1)</f>
        <v>1</v>
      </c>
      <c r="J63" s="29">
        <f>Source!P63</f>
        <v>958175.7</v>
      </c>
      <c r="K63" s="29"/>
    </row>
    <row r="64" spans="1:22" ht="42.75">
      <c r="A64" s="24" t="str">
        <f>Source!E64</f>
        <v>3,1</v>
      </c>
      <c r="B64" s="25" t="str">
        <f>Source!F64</f>
        <v>21.1-20-28</v>
      </c>
      <c r="C64" s="25" t="str">
        <f>Source!G64</f>
        <v>Стяги из шелковой синтетической ткани, с термопечатным изображением, размеры 3х0,7 м</v>
      </c>
      <c r="D64" s="26" t="str">
        <f>Source!H64</f>
        <v>шт.</v>
      </c>
      <c r="E64" s="9">
        <f>Source!I64</f>
        <v>-970</v>
      </c>
      <c r="F64" s="28">
        <f>Source!AK64</f>
        <v>987.81</v>
      </c>
      <c r="G64" s="31" t="s">
        <v>2</v>
      </c>
      <c r="H64" s="9">
        <f>Source!AW64</f>
        <v>1</v>
      </c>
      <c r="I64" s="9">
        <f>IF(Source!BC64&lt;&gt;0,Source!BC64,1)</f>
        <v>1</v>
      </c>
      <c r="J64" s="29">
        <f>Source!O64</f>
        <v>-958175.7</v>
      </c>
      <c r="K64" s="29"/>
      <c r="Q64">
        <f>ROUND((Source!BZ64/100)*ROUND((Source!AF64*Source!AV64)*Source!I64,2),2)</f>
        <v>0</v>
      </c>
      <c r="R64">
        <f>Source!X64</f>
        <v>0</v>
      </c>
      <c r="S64">
        <f>ROUND((Source!CA64/100)*ROUND((Source!AF64*Source!AV64)*Source!I64,2),2)</f>
        <v>0</v>
      </c>
      <c r="T64">
        <f>Source!Y64</f>
        <v>0</v>
      </c>
      <c r="U64">
        <f>ROUND((175/100)*ROUND((Source!AE64*Source!AV64)*Source!I64,2),2)</f>
        <v>0</v>
      </c>
      <c r="V64">
        <f>ROUND((105/100)*ROUND(Source!CS64*Source!I64,2),2)</f>
        <v>0</v>
      </c>
    </row>
    <row r="65" spans="1:22" ht="42.75">
      <c r="A65" s="24" t="str">
        <f>Source!E65</f>
        <v>3,2</v>
      </c>
      <c r="B65" s="25" t="str">
        <f>Source!F65</f>
        <v>21.1-20-28</v>
      </c>
      <c r="C65" s="25" t="str">
        <f>Source!G65</f>
        <v>Стяги из шелковой синтетической ткани, с термопечатным изображением, размеры 3х0,7 м</v>
      </c>
      <c r="D65" s="26" t="str">
        <f>Source!H65</f>
        <v>шт.</v>
      </c>
      <c r="E65" s="9">
        <f>Source!I65</f>
        <v>291</v>
      </c>
      <c r="F65" s="28">
        <f>Source!AK65</f>
        <v>987.81</v>
      </c>
      <c r="G65" s="31" t="s">
        <v>2</v>
      </c>
      <c r="H65" s="9">
        <f>Source!AW65</f>
        <v>1</v>
      </c>
      <c r="I65" s="9">
        <f>IF(Source!BC65&lt;&gt;0,Source!BC65,1)</f>
        <v>1</v>
      </c>
      <c r="J65" s="29">
        <f>Source!O65</f>
        <v>287452.71</v>
      </c>
      <c r="K65" s="29"/>
      <c r="Q65">
        <f>ROUND((Source!BZ65/100)*ROUND((Source!AF65*Source!AV65)*Source!I65,2),2)</f>
        <v>0</v>
      </c>
      <c r="R65">
        <f>Source!X65</f>
        <v>0</v>
      </c>
      <c r="S65">
        <f>ROUND((Source!CA65/100)*ROUND((Source!AF65*Source!AV65)*Source!I65,2),2)</f>
        <v>0</v>
      </c>
      <c r="T65">
        <f>Source!Y65</f>
        <v>0</v>
      </c>
      <c r="U65">
        <f>ROUND((175/100)*ROUND((Source!AE65*Source!AV65)*Source!I65,2),2)</f>
        <v>0</v>
      </c>
      <c r="V65">
        <f>ROUND((105/100)*ROUND(Source!CS65*Source!I65,2),2)</f>
        <v>0</v>
      </c>
    </row>
    <row r="66" spans="1:22" ht="28.5">
      <c r="A66" s="24" t="str">
        <f>Source!E66</f>
        <v>3,3</v>
      </c>
      <c r="B66" s="25" t="str">
        <f>Source!F66</f>
        <v>21.1-20-41</v>
      </c>
      <c r="C66" s="25" t="str">
        <f>Source!G66</f>
        <v>Флаги цветные из шелковой синтетической ткани, размеры 3х0,7 м</v>
      </c>
      <c r="D66" s="26" t="str">
        <f>Source!H66</f>
        <v>шт.</v>
      </c>
      <c r="E66" s="9">
        <f>Source!I66</f>
        <v>679</v>
      </c>
      <c r="F66" s="28">
        <f>Source!AK66</f>
        <v>516.68</v>
      </c>
      <c r="G66" s="31" t="s">
        <v>2</v>
      </c>
      <c r="H66" s="9">
        <f>Source!AW66</f>
        <v>1</v>
      </c>
      <c r="I66" s="9">
        <f>IF(Source!BC66&lt;&gt;0,Source!BC66,1)</f>
        <v>1</v>
      </c>
      <c r="J66" s="29">
        <f>Source!O66</f>
        <v>350825.72</v>
      </c>
      <c r="K66" s="29"/>
      <c r="Q66">
        <f>ROUND((Source!BZ66/100)*ROUND((Source!AF66*Source!AV66)*Source!I66,2),2)</f>
        <v>0</v>
      </c>
      <c r="R66">
        <f>Source!X66</f>
        <v>0</v>
      </c>
      <c r="S66">
        <f>ROUND((Source!CA66/100)*ROUND((Source!AF66*Source!AV66)*Source!I66,2),2)</f>
        <v>0</v>
      </c>
      <c r="T66">
        <f>Source!Y66</f>
        <v>0</v>
      </c>
      <c r="U66">
        <f>ROUND((175/100)*ROUND((Source!AE66*Source!AV66)*Source!I66,2),2)</f>
        <v>0</v>
      </c>
      <c r="V66">
        <f>ROUND((105/100)*ROUND(Source!CS66*Source!I66,2),2)</f>
        <v>0</v>
      </c>
    </row>
    <row r="67" spans="1:11" ht="14.25">
      <c r="A67" s="24"/>
      <c r="B67" s="25"/>
      <c r="C67" s="25" t="s">
        <v>258</v>
      </c>
      <c r="D67" s="26" t="s">
        <v>259</v>
      </c>
      <c r="E67" s="9">
        <f>Source!AT63</f>
        <v>70</v>
      </c>
      <c r="F67" s="28"/>
      <c r="G67" s="27"/>
      <c r="H67" s="9"/>
      <c r="I67" s="9"/>
      <c r="J67" s="29">
        <f>SUM(R59:R66)</f>
        <v>40998.02</v>
      </c>
      <c r="K67" s="29"/>
    </row>
    <row r="68" spans="1:11" ht="14.25">
      <c r="A68" s="24"/>
      <c r="B68" s="25"/>
      <c r="C68" s="25" t="s">
        <v>260</v>
      </c>
      <c r="D68" s="26" t="s">
        <v>259</v>
      </c>
      <c r="E68" s="9">
        <f>Source!AU63</f>
        <v>10</v>
      </c>
      <c r="F68" s="28"/>
      <c r="G68" s="27"/>
      <c r="H68" s="9"/>
      <c r="I68" s="9"/>
      <c r="J68" s="29">
        <f>SUM(T59:T67)</f>
        <v>5856.86</v>
      </c>
      <c r="K68" s="29"/>
    </row>
    <row r="69" spans="1:11" ht="14.25">
      <c r="A69" s="24"/>
      <c r="B69" s="25"/>
      <c r="C69" s="25" t="s">
        <v>261</v>
      </c>
      <c r="D69" s="26" t="s">
        <v>259</v>
      </c>
      <c r="E69" s="9">
        <f>105</f>
        <v>105</v>
      </c>
      <c r="F69" s="28"/>
      <c r="G69" s="27"/>
      <c r="H69" s="9"/>
      <c r="I69" s="9"/>
      <c r="J69" s="29">
        <f>SUM(V59:V68)</f>
        <v>130123.56</v>
      </c>
      <c r="K69" s="29"/>
    </row>
    <row r="70" spans="1:11" ht="14.25">
      <c r="A70" s="24"/>
      <c r="B70" s="25"/>
      <c r="C70" s="25" t="s">
        <v>262</v>
      </c>
      <c r="D70" s="26" t="s">
        <v>263</v>
      </c>
      <c r="E70" s="9">
        <f>Source!AQ63</f>
        <v>0.54</v>
      </c>
      <c r="F70" s="28"/>
      <c r="G70" s="27">
        <f>Source!DI63</f>
      </c>
      <c r="H70" s="9">
        <f>Source!AV63</f>
        <v>1</v>
      </c>
      <c r="I70" s="9"/>
      <c r="J70" s="29"/>
      <c r="K70" s="29">
        <f>Source!U63</f>
        <v>523.8000000000001</v>
      </c>
    </row>
    <row r="71" spans="1:16" ht="15">
      <c r="A71" s="33"/>
      <c r="B71" s="33"/>
      <c r="C71" s="33"/>
      <c r="D71" s="33"/>
      <c r="E71" s="33"/>
      <c r="F71" s="33"/>
      <c r="G71" s="33"/>
      <c r="H71" s="33"/>
      <c r="I71" s="46">
        <f>J60+J61+J63+J67+J68+J69+SUM(J64:J66)</f>
        <v>1099835.47</v>
      </c>
      <c r="J71" s="46"/>
      <c r="K71" s="34">
        <f>IF(Source!I63&lt;&gt;0,ROUND(I71/Source!I63,2),0)</f>
        <v>1133.85</v>
      </c>
      <c r="P71" s="32">
        <f>I71</f>
        <v>1099835.47</v>
      </c>
    </row>
    <row r="72" spans="1:22" ht="28.5">
      <c r="A72" s="24" t="str">
        <f>Source!E67</f>
        <v>4</v>
      </c>
      <c r="B72" s="25" t="str">
        <f>Source!F67</f>
        <v>5.2-3104-3-1/1</v>
      </c>
      <c r="C72" s="25" t="str">
        <f>Source!G67</f>
        <v>Снятие с опоры освещения стяга размером 3х0,7 м и 3х0,8х0,4 м</v>
      </c>
      <c r="D72" s="26" t="str">
        <f>Source!H67</f>
        <v>шт.</v>
      </c>
      <c r="E72" s="9">
        <f>Source!I67</f>
        <v>970</v>
      </c>
      <c r="F72" s="28"/>
      <c r="G72" s="27"/>
      <c r="H72" s="9"/>
      <c r="I72" s="9"/>
      <c r="J72" s="29"/>
      <c r="K72" s="29"/>
      <c r="Q72">
        <f>ROUND((Source!BZ67/100)*ROUND((Source!AF67*Source!AV67)*Source!I67,2),2)</f>
        <v>25815.58</v>
      </c>
      <c r="R72">
        <f>Source!X67</f>
        <v>25815.58</v>
      </c>
      <c r="S72">
        <f>ROUND((Source!CA67/100)*ROUND((Source!AF67*Source!AV67)*Source!I67,2),2)</f>
        <v>3687.94</v>
      </c>
      <c r="T72">
        <f>Source!Y67</f>
        <v>3687.94</v>
      </c>
      <c r="U72">
        <f>ROUND((175/100)*ROUND((Source!AE67*Source!AV67)*Source!I67,2),2)</f>
        <v>113885.28</v>
      </c>
      <c r="V72">
        <f>ROUND((105/100)*ROUND(Source!CS67*Source!I67,2),2)</f>
        <v>68331.17</v>
      </c>
    </row>
    <row r="73" spans="1:11" ht="14.25">
      <c r="A73" s="24"/>
      <c r="B73" s="25"/>
      <c r="C73" s="25" t="s">
        <v>254</v>
      </c>
      <c r="D73" s="26"/>
      <c r="E73" s="9"/>
      <c r="F73" s="28">
        <f>Source!AO67</f>
        <v>38.02</v>
      </c>
      <c r="G73" s="27">
        <f>Source!DG67</f>
      </c>
      <c r="H73" s="9">
        <f>Source!AV67</f>
        <v>1</v>
      </c>
      <c r="I73" s="9">
        <f>IF(Source!BA67&lt;&gt;0,Source!BA67,1)</f>
        <v>1</v>
      </c>
      <c r="J73" s="29">
        <f>Source!S67</f>
        <v>36879.4</v>
      </c>
      <c r="K73" s="29"/>
    </row>
    <row r="74" spans="1:11" ht="14.25">
      <c r="A74" s="24"/>
      <c r="B74" s="25"/>
      <c r="C74" s="25" t="s">
        <v>255</v>
      </c>
      <c r="D74" s="26"/>
      <c r="E74" s="9"/>
      <c r="F74" s="28">
        <f>Source!AM67</f>
        <v>123.56</v>
      </c>
      <c r="G74" s="27">
        <f>Source!DE67</f>
      </c>
      <c r="H74" s="9">
        <f>Source!AV67</f>
        <v>1</v>
      </c>
      <c r="I74" s="9">
        <f>IF(Source!BB67&lt;&gt;0,Source!BB67,1)</f>
        <v>1</v>
      </c>
      <c r="J74" s="29">
        <f>Source!Q67</f>
        <v>119853.2</v>
      </c>
      <c r="K74" s="29"/>
    </row>
    <row r="75" spans="1:11" ht="14.25">
      <c r="A75" s="24"/>
      <c r="B75" s="25"/>
      <c r="C75" s="25" t="s">
        <v>256</v>
      </c>
      <c r="D75" s="26"/>
      <c r="E75" s="9"/>
      <c r="F75" s="28">
        <f>Source!AN67</f>
        <v>67.09</v>
      </c>
      <c r="G75" s="27">
        <f>Source!DF67</f>
      </c>
      <c r="H75" s="9">
        <f>Source!AV67</f>
        <v>1</v>
      </c>
      <c r="I75" s="9">
        <f>IF(Source!BS67&lt;&gt;0,Source!BS67,1)</f>
        <v>1</v>
      </c>
      <c r="J75" s="30">
        <f>Source!R67</f>
        <v>65077.3</v>
      </c>
      <c r="K75" s="29"/>
    </row>
    <row r="76" spans="1:11" ht="14.25">
      <c r="A76" s="24"/>
      <c r="B76" s="25"/>
      <c r="C76" s="25" t="s">
        <v>258</v>
      </c>
      <c r="D76" s="26" t="s">
        <v>259</v>
      </c>
      <c r="E76" s="9">
        <f>Source!AT67</f>
        <v>70</v>
      </c>
      <c r="F76" s="28"/>
      <c r="G76" s="27"/>
      <c r="H76" s="9"/>
      <c r="I76" s="9"/>
      <c r="J76" s="29">
        <f>SUM(R72:R75)</f>
        <v>25815.58</v>
      </c>
      <c r="K76" s="29"/>
    </row>
    <row r="77" spans="1:11" ht="14.25">
      <c r="A77" s="24"/>
      <c r="B77" s="25"/>
      <c r="C77" s="25" t="s">
        <v>260</v>
      </c>
      <c r="D77" s="26" t="s">
        <v>259</v>
      </c>
      <c r="E77" s="9">
        <f>Source!AU67</f>
        <v>10</v>
      </c>
      <c r="F77" s="28"/>
      <c r="G77" s="27"/>
      <c r="H77" s="9"/>
      <c r="I77" s="9"/>
      <c r="J77" s="29">
        <f>SUM(T72:T76)</f>
        <v>3687.94</v>
      </c>
      <c r="K77" s="29"/>
    </row>
    <row r="78" spans="1:11" ht="14.25">
      <c r="A78" s="24"/>
      <c r="B78" s="25"/>
      <c r="C78" s="25" t="s">
        <v>261</v>
      </c>
      <c r="D78" s="26" t="s">
        <v>259</v>
      </c>
      <c r="E78" s="9">
        <f>105</f>
        <v>105</v>
      </c>
      <c r="F78" s="28"/>
      <c r="G78" s="27"/>
      <c r="H78" s="9"/>
      <c r="I78" s="9"/>
      <c r="J78" s="29">
        <f>SUM(V72:V77)</f>
        <v>68331.17</v>
      </c>
      <c r="K78" s="29"/>
    </row>
    <row r="79" spans="1:11" ht="14.25">
      <c r="A79" s="24"/>
      <c r="B79" s="25"/>
      <c r="C79" s="25" t="s">
        <v>262</v>
      </c>
      <c r="D79" s="26" t="s">
        <v>263</v>
      </c>
      <c r="E79" s="9">
        <f>Source!AQ67</f>
        <v>0.34</v>
      </c>
      <c r="F79" s="28"/>
      <c r="G79" s="27">
        <f>Source!DI67</f>
      </c>
      <c r="H79" s="9">
        <f>Source!AV67</f>
        <v>1</v>
      </c>
      <c r="I79" s="9"/>
      <c r="J79" s="29"/>
      <c r="K79" s="29">
        <f>Source!U67</f>
        <v>329.8</v>
      </c>
    </row>
    <row r="80" spans="1:16" ht="15">
      <c r="A80" s="33"/>
      <c r="B80" s="33"/>
      <c r="C80" s="33"/>
      <c r="D80" s="33"/>
      <c r="E80" s="33"/>
      <c r="F80" s="33"/>
      <c r="G80" s="33"/>
      <c r="H80" s="33"/>
      <c r="I80" s="46">
        <f>J73+J74+J76+J77+J78</f>
        <v>254567.28999999998</v>
      </c>
      <c r="J80" s="46"/>
      <c r="K80" s="34">
        <f>IF(Source!I67&lt;&gt;0,ROUND(I80/Source!I67,2),0)</f>
        <v>262.44</v>
      </c>
      <c r="P80" s="32">
        <f>I80</f>
        <v>254567.28999999998</v>
      </c>
    </row>
    <row r="82" spans="1:32" ht="15">
      <c r="A82" s="43" t="str">
        <f>CONCATENATE("Итого по разделу: ",IF(Source!G69&lt;&gt;"Новый раздел",Source!G69,""))</f>
        <v>Итого по разделу: декоративные стяговые полотнища, 970шт</v>
      </c>
      <c r="B82" s="43"/>
      <c r="C82" s="43"/>
      <c r="D82" s="43"/>
      <c r="E82" s="43"/>
      <c r="F82" s="43"/>
      <c r="G82" s="43"/>
      <c r="H82" s="43"/>
      <c r="I82" s="44">
        <f>SUM(P58:P81)</f>
        <v>1354402.76</v>
      </c>
      <c r="J82" s="45"/>
      <c r="K82" s="35"/>
      <c r="AF82" s="36" t="str">
        <f>CONCATENATE("Итого по разделу: ",IF(Source!G69&lt;&gt;"Новый раздел",Source!G69,""))</f>
        <v>Итого по разделу: декоративные стяговые полотнища, 970шт</v>
      </c>
    </row>
    <row r="85" spans="1:31" ht="16.5">
      <c r="A85" s="47" t="str">
        <f>CONCATENATE("Раздел: ",IF(Source!G95&lt;&gt;"Новый раздел",Source!G95,""))</f>
        <v>Раздел: флаги расцвечивания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AE85" s="23" t="str">
        <f>CONCATENATE("Раздел: ",IF(Source!G95&lt;&gt;"Новый раздел",Source!G95,""))</f>
        <v>Раздел: флаги расцвечивания</v>
      </c>
    </row>
    <row r="86" spans="1:22" ht="28.5">
      <c r="A86" s="24" t="str">
        <f>Source!E99</f>
        <v>5</v>
      </c>
      <c r="B86" s="25" t="str">
        <f>Source!F99</f>
        <v>5.2-3103-4-1/1</v>
      </c>
      <c r="C86" s="25" t="str">
        <f>Source!G99</f>
        <v>Установка на перила ограждения мостов флагов размером 2,8Х0,7 м</v>
      </c>
      <c r="D86" s="26" t="str">
        <f>Source!H99</f>
        <v>шт.</v>
      </c>
      <c r="E86" s="9">
        <f>Source!I99</f>
        <v>600</v>
      </c>
      <c r="F86" s="28"/>
      <c r="G86" s="27"/>
      <c r="H86" s="9"/>
      <c r="I86" s="9"/>
      <c r="J86" s="29"/>
      <c r="K86" s="29"/>
      <c r="Q86">
        <f>ROUND((Source!BZ99/100)*ROUND((Source!AF99*Source!AV99)*Source!I99,2),2)</f>
        <v>20193.6</v>
      </c>
      <c r="R86">
        <f>Source!X99</f>
        <v>20193.6</v>
      </c>
      <c r="S86">
        <f>ROUND((Source!CA99/100)*ROUND((Source!AF99*Source!AV99)*Source!I99,2),2)</f>
        <v>2884.8</v>
      </c>
      <c r="T86">
        <f>Source!Y99</f>
        <v>2884.8</v>
      </c>
      <c r="U86">
        <f>ROUND((175/100)*ROUND((Source!AE99*Source!AV99)*Source!I99,2),2)</f>
        <v>44667</v>
      </c>
      <c r="V86">
        <f>ROUND((105/100)*ROUND(Source!CS99*Source!I99,2),2)</f>
        <v>26800.2</v>
      </c>
    </row>
    <row r="87" spans="1:11" ht="14.25">
      <c r="A87" s="24"/>
      <c r="B87" s="25"/>
      <c r="C87" s="25" t="s">
        <v>254</v>
      </c>
      <c r="D87" s="26"/>
      <c r="E87" s="9"/>
      <c r="F87" s="28">
        <f>Source!AO99</f>
        <v>48.08</v>
      </c>
      <c r="G87" s="27">
        <f>Source!DG99</f>
      </c>
      <c r="H87" s="9">
        <f>Source!AV99</f>
        <v>1</v>
      </c>
      <c r="I87" s="9">
        <f>IF(Source!BA99&lt;&gt;0,Source!BA99,1)</f>
        <v>1</v>
      </c>
      <c r="J87" s="29">
        <f>Source!S99</f>
        <v>28848</v>
      </c>
      <c r="K87" s="29"/>
    </row>
    <row r="88" spans="1:11" ht="14.25">
      <c r="A88" s="24"/>
      <c r="B88" s="25"/>
      <c r="C88" s="25" t="s">
        <v>255</v>
      </c>
      <c r="D88" s="26"/>
      <c r="E88" s="9"/>
      <c r="F88" s="28">
        <f>Source!AM99</f>
        <v>55.8</v>
      </c>
      <c r="G88" s="27">
        <f>Source!DE99</f>
      </c>
      <c r="H88" s="9">
        <f>Source!AV99</f>
        <v>1</v>
      </c>
      <c r="I88" s="9">
        <f>IF(Source!BB99&lt;&gt;0,Source!BB99,1)</f>
        <v>1</v>
      </c>
      <c r="J88" s="29">
        <f>Source!Q99</f>
        <v>33480</v>
      </c>
      <c r="K88" s="29"/>
    </row>
    <row r="89" spans="1:11" ht="14.25">
      <c r="A89" s="24"/>
      <c r="B89" s="25"/>
      <c r="C89" s="25" t="s">
        <v>256</v>
      </c>
      <c r="D89" s="26"/>
      <c r="E89" s="9"/>
      <c r="F89" s="28">
        <f>Source!AN99</f>
        <v>42.54</v>
      </c>
      <c r="G89" s="27">
        <f>Source!DF99</f>
      </c>
      <c r="H89" s="9">
        <f>Source!AV99</f>
        <v>1</v>
      </c>
      <c r="I89" s="9">
        <f>IF(Source!BS99&lt;&gt;0,Source!BS99,1)</f>
        <v>1</v>
      </c>
      <c r="J89" s="30">
        <f>Source!R99</f>
        <v>25524</v>
      </c>
      <c r="K89" s="29"/>
    </row>
    <row r="90" spans="1:11" ht="14.25">
      <c r="A90" s="24"/>
      <c r="B90" s="25"/>
      <c r="C90" s="25" t="s">
        <v>257</v>
      </c>
      <c r="D90" s="26"/>
      <c r="E90" s="9"/>
      <c r="F90" s="28">
        <f>Source!AL99</f>
        <v>1218.55</v>
      </c>
      <c r="G90" s="27">
        <f>Source!DD99</f>
      </c>
      <c r="H90" s="9">
        <f>Source!AW99</f>
        <v>1</v>
      </c>
      <c r="I90" s="9">
        <f>IF(Source!BC99&lt;&gt;0,Source!BC99,1)</f>
        <v>1</v>
      </c>
      <c r="J90" s="29">
        <f>Source!P99</f>
        <v>731130</v>
      </c>
      <c r="K90" s="29"/>
    </row>
    <row r="91" spans="1:22" ht="42.75">
      <c r="A91" s="24" t="str">
        <f>Source!E100</f>
        <v>5,1</v>
      </c>
      <c r="B91" s="25" t="str">
        <f>Source!F100</f>
        <v>21.1-20-40</v>
      </c>
      <c r="C91" s="25" t="str">
        <f>Source!G100</f>
        <v>Флаги цветные из шелковой синтетической ткани, размеры 2,8х0,7 м</v>
      </c>
      <c r="D91" s="26" t="str">
        <f>Source!H100</f>
        <v>шт.</v>
      </c>
      <c r="E91" s="9">
        <f>Source!I100</f>
        <v>-600</v>
      </c>
      <c r="F91" s="28">
        <f>Source!AK100</f>
        <v>482.63</v>
      </c>
      <c r="G91" s="31" t="s">
        <v>2</v>
      </c>
      <c r="H91" s="9">
        <f>Source!AW100</f>
        <v>1</v>
      </c>
      <c r="I91" s="9">
        <f>IF(Source!BC100&lt;&gt;0,Source!BC100,1)</f>
        <v>1</v>
      </c>
      <c r="J91" s="29">
        <f>Source!O100</f>
        <v>-289578</v>
      </c>
      <c r="K91" s="29"/>
      <c r="Q91">
        <f>ROUND((Source!BZ100/100)*ROUND((Source!AF100*Source!AV100)*Source!I100,2),2)</f>
        <v>0</v>
      </c>
      <c r="R91">
        <f>Source!X100</f>
        <v>0</v>
      </c>
      <c r="S91">
        <f>ROUND((Source!CA100/100)*ROUND((Source!AF100*Source!AV100)*Source!I100,2),2)</f>
        <v>0</v>
      </c>
      <c r="T91">
        <f>Source!Y100</f>
        <v>0</v>
      </c>
      <c r="U91">
        <f>ROUND((175/100)*ROUND((Source!AE100*Source!AV100)*Source!I100,2),2)</f>
        <v>0</v>
      </c>
      <c r="V91">
        <f>ROUND((105/100)*ROUND(Source!CS100*Source!I100,2),2)</f>
        <v>0</v>
      </c>
    </row>
    <row r="92" spans="1:22" ht="42.75">
      <c r="A92" s="24" t="str">
        <f>Source!E101</f>
        <v>5,2</v>
      </c>
      <c r="B92" s="25" t="str">
        <f>Source!F101</f>
        <v>21.1-20-27</v>
      </c>
      <c r="C92" s="25" t="str">
        <f>Source!G101</f>
        <v>Стяги из шелковой синтетической ткани, с термопечатным изображением, размеры 2,8х0,7 м</v>
      </c>
      <c r="D92" s="26" t="str">
        <f>Source!H101</f>
        <v>шт.</v>
      </c>
      <c r="E92" s="9">
        <f>Source!I101</f>
        <v>180</v>
      </c>
      <c r="F92" s="28">
        <f>Source!AK101</f>
        <v>927.29</v>
      </c>
      <c r="G92" s="31" t="s">
        <v>2</v>
      </c>
      <c r="H92" s="9">
        <f>Source!AW101</f>
        <v>1</v>
      </c>
      <c r="I92" s="9">
        <f>IF(Source!BC101&lt;&gt;0,Source!BC101,1)</f>
        <v>1</v>
      </c>
      <c r="J92" s="29">
        <f>Source!O101</f>
        <v>166912.2</v>
      </c>
      <c r="K92" s="29"/>
      <c r="Q92">
        <f>ROUND((Source!BZ101/100)*ROUND((Source!AF101*Source!AV101)*Source!I101,2),2)</f>
        <v>0</v>
      </c>
      <c r="R92">
        <f>Source!X101</f>
        <v>0</v>
      </c>
      <c r="S92">
        <f>ROUND((Source!CA101/100)*ROUND((Source!AF101*Source!AV101)*Source!I101,2),2)</f>
        <v>0</v>
      </c>
      <c r="T92">
        <f>Source!Y101</f>
        <v>0</v>
      </c>
      <c r="U92">
        <f>ROUND((175/100)*ROUND((Source!AE101*Source!AV101)*Source!I101,2),2)</f>
        <v>0</v>
      </c>
      <c r="V92">
        <f>ROUND((105/100)*ROUND(Source!CS101*Source!I101,2),2)</f>
        <v>0</v>
      </c>
    </row>
    <row r="93" spans="1:22" ht="42.75">
      <c r="A93" s="24" t="str">
        <f>Source!E102</f>
        <v>5,3</v>
      </c>
      <c r="B93" s="25" t="str">
        <f>Source!F102</f>
        <v>21.1-20-40</v>
      </c>
      <c r="C93" s="25" t="str">
        <f>Source!G102</f>
        <v>Флаги цветные из шелковой синтетической ткани, размеры 2,8х0,7 м</v>
      </c>
      <c r="D93" s="26" t="str">
        <f>Source!H102</f>
        <v>шт.</v>
      </c>
      <c r="E93" s="9">
        <f>Source!I102</f>
        <v>420</v>
      </c>
      <c r="F93" s="28">
        <f>Source!AK102</f>
        <v>482.63</v>
      </c>
      <c r="G93" s="31" t="s">
        <v>2</v>
      </c>
      <c r="H93" s="9">
        <f>Source!AW102</f>
        <v>1</v>
      </c>
      <c r="I93" s="9">
        <f>IF(Source!BC102&lt;&gt;0,Source!BC102,1)</f>
        <v>1</v>
      </c>
      <c r="J93" s="29">
        <f>Source!O102</f>
        <v>202704.6</v>
      </c>
      <c r="K93" s="29"/>
      <c r="Q93">
        <f>ROUND((Source!BZ102/100)*ROUND((Source!AF102*Source!AV102)*Source!I102,2),2)</f>
        <v>0</v>
      </c>
      <c r="R93">
        <f>Source!X102</f>
        <v>0</v>
      </c>
      <c r="S93">
        <f>ROUND((Source!CA102/100)*ROUND((Source!AF102*Source!AV102)*Source!I102,2),2)</f>
        <v>0</v>
      </c>
      <c r="T93">
        <f>Source!Y102</f>
        <v>0</v>
      </c>
      <c r="U93">
        <f>ROUND((175/100)*ROUND((Source!AE102*Source!AV102)*Source!I102,2),2)</f>
        <v>0</v>
      </c>
      <c r="V93">
        <f>ROUND((105/100)*ROUND(Source!CS102*Source!I102,2),2)</f>
        <v>0</v>
      </c>
    </row>
    <row r="94" spans="1:11" ht="14.25">
      <c r="A94" s="24"/>
      <c r="B94" s="25"/>
      <c r="C94" s="25" t="s">
        <v>258</v>
      </c>
      <c r="D94" s="26" t="s">
        <v>259</v>
      </c>
      <c r="E94" s="9">
        <f>Source!AT99</f>
        <v>70</v>
      </c>
      <c r="F94" s="28"/>
      <c r="G94" s="27"/>
      <c r="H94" s="9"/>
      <c r="I94" s="9"/>
      <c r="J94" s="29">
        <f>SUM(R86:R93)</f>
        <v>20193.6</v>
      </c>
      <c r="K94" s="29"/>
    </row>
    <row r="95" spans="1:11" ht="14.25">
      <c r="A95" s="24"/>
      <c r="B95" s="25"/>
      <c r="C95" s="25" t="s">
        <v>260</v>
      </c>
      <c r="D95" s="26" t="s">
        <v>259</v>
      </c>
      <c r="E95" s="9">
        <f>Source!AU99</f>
        <v>10</v>
      </c>
      <c r="F95" s="28"/>
      <c r="G95" s="27"/>
      <c r="H95" s="9"/>
      <c r="I95" s="9"/>
      <c r="J95" s="29">
        <f>SUM(T86:T94)</f>
        <v>2884.8</v>
      </c>
      <c r="K95" s="29"/>
    </row>
    <row r="96" spans="1:11" ht="14.25">
      <c r="A96" s="24"/>
      <c r="B96" s="25"/>
      <c r="C96" s="25" t="s">
        <v>261</v>
      </c>
      <c r="D96" s="26" t="s">
        <v>259</v>
      </c>
      <c r="E96" s="9">
        <f>105</f>
        <v>105</v>
      </c>
      <c r="F96" s="28"/>
      <c r="G96" s="27"/>
      <c r="H96" s="9"/>
      <c r="I96" s="9"/>
      <c r="J96" s="29">
        <f>SUM(V86:V95)</f>
        <v>26800.2</v>
      </c>
      <c r="K96" s="29"/>
    </row>
    <row r="97" spans="1:11" ht="14.25">
      <c r="A97" s="24"/>
      <c r="B97" s="25"/>
      <c r="C97" s="25" t="s">
        <v>262</v>
      </c>
      <c r="D97" s="26" t="s">
        <v>263</v>
      </c>
      <c r="E97" s="9">
        <f>Source!AQ99</f>
        <v>0.43</v>
      </c>
      <c r="F97" s="28"/>
      <c r="G97" s="27">
        <f>Source!DI99</f>
      </c>
      <c r="H97" s="9">
        <f>Source!AV99</f>
        <v>1</v>
      </c>
      <c r="I97" s="9"/>
      <c r="J97" s="29"/>
      <c r="K97" s="29">
        <f>Source!U99</f>
        <v>258</v>
      </c>
    </row>
    <row r="98" spans="1:16" ht="15">
      <c r="A98" s="33"/>
      <c r="B98" s="33"/>
      <c r="C98" s="33"/>
      <c r="D98" s="33"/>
      <c r="E98" s="33"/>
      <c r="F98" s="33"/>
      <c r="G98" s="33"/>
      <c r="H98" s="33"/>
      <c r="I98" s="46">
        <f>J87+J88+J90+J94+J95+J96+SUM(J91:J93)</f>
        <v>923375.4</v>
      </c>
      <c r="J98" s="46"/>
      <c r="K98" s="34">
        <f>IF(Source!I99&lt;&gt;0,ROUND(I98/Source!I99,2),0)</f>
        <v>1538.96</v>
      </c>
      <c r="P98" s="32">
        <f>I98</f>
        <v>923375.4</v>
      </c>
    </row>
    <row r="99" spans="1:22" ht="28.5">
      <c r="A99" s="24" t="str">
        <f>Source!E103</f>
        <v>6</v>
      </c>
      <c r="B99" s="25" t="str">
        <f>Source!F103</f>
        <v>5.2-3104-4-1/1</v>
      </c>
      <c r="C99" s="25" t="str">
        <f>Source!G103</f>
        <v>Снятие с перил мостов флагов размером 2,8х0,7 м</v>
      </c>
      <c r="D99" s="26" t="str">
        <f>Source!H103</f>
        <v>шт.</v>
      </c>
      <c r="E99" s="9">
        <f>Source!I103</f>
        <v>600</v>
      </c>
      <c r="F99" s="28"/>
      <c r="G99" s="27"/>
      <c r="H99" s="9"/>
      <c r="I99" s="9"/>
      <c r="J99" s="29"/>
      <c r="K99" s="29"/>
      <c r="Q99">
        <f>ROUND((Source!BZ103/100)*ROUND((Source!AF103*Source!AV103)*Source!I103,2),2)</f>
        <v>11268.6</v>
      </c>
      <c r="R99">
        <f>Source!X103</f>
        <v>11268.6</v>
      </c>
      <c r="S99">
        <f>ROUND((Source!CA103/100)*ROUND((Source!AF103*Source!AV103)*Source!I103,2),2)</f>
        <v>1609.8</v>
      </c>
      <c r="T99">
        <f>Source!Y103</f>
        <v>1609.8</v>
      </c>
      <c r="U99">
        <f>ROUND((175/100)*ROUND((Source!AE103*Source!AV103)*Source!I103,2),2)</f>
        <v>32938.5</v>
      </c>
      <c r="V99">
        <f>ROUND((105/100)*ROUND(Source!CS103*Source!I103,2),2)</f>
        <v>19763.1</v>
      </c>
    </row>
    <row r="100" spans="1:11" ht="14.25">
      <c r="A100" s="24"/>
      <c r="B100" s="25"/>
      <c r="C100" s="25" t="s">
        <v>254</v>
      </c>
      <c r="D100" s="26"/>
      <c r="E100" s="9"/>
      <c r="F100" s="28">
        <f>Source!AO103</f>
        <v>26.83</v>
      </c>
      <c r="G100" s="27">
        <f>Source!DG103</f>
      </c>
      <c r="H100" s="9">
        <f>Source!AV103</f>
        <v>1</v>
      </c>
      <c r="I100" s="9">
        <f>IF(Source!BA103&lt;&gt;0,Source!BA103,1)</f>
        <v>1</v>
      </c>
      <c r="J100" s="29">
        <f>Source!S103</f>
        <v>16098</v>
      </c>
      <c r="K100" s="29"/>
    </row>
    <row r="101" spans="1:11" ht="14.25">
      <c r="A101" s="24"/>
      <c r="B101" s="25"/>
      <c r="C101" s="25" t="s">
        <v>255</v>
      </c>
      <c r="D101" s="26"/>
      <c r="E101" s="9"/>
      <c r="F101" s="28">
        <f>Source!AM103</f>
        <v>55.37</v>
      </c>
      <c r="G101" s="27">
        <f>Source!DE103</f>
      </c>
      <c r="H101" s="9">
        <f>Source!AV103</f>
        <v>1</v>
      </c>
      <c r="I101" s="9">
        <f>IF(Source!BB103&lt;&gt;0,Source!BB103,1)</f>
        <v>1</v>
      </c>
      <c r="J101" s="29">
        <f>Source!Q103</f>
        <v>33222</v>
      </c>
      <c r="K101" s="29"/>
    </row>
    <row r="102" spans="1:11" ht="14.25">
      <c r="A102" s="24"/>
      <c r="B102" s="25"/>
      <c r="C102" s="25" t="s">
        <v>256</v>
      </c>
      <c r="D102" s="26"/>
      <c r="E102" s="9"/>
      <c r="F102" s="28">
        <f>Source!AN103</f>
        <v>31.37</v>
      </c>
      <c r="G102" s="27">
        <f>Source!DF103</f>
      </c>
      <c r="H102" s="9">
        <f>Source!AV103</f>
        <v>1</v>
      </c>
      <c r="I102" s="9">
        <f>IF(Source!BS103&lt;&gt;0,Source!BS103,1)</f>
        <v>1</v>
      </c>
      <c r="J102" s="30">
        <f>Source!R103</f>
        <v>18822</v>
      </c>
      <c r="K102" s="29"/>
    </row>
    <row r="103" spans="1:11" ht="14.25">
      <c r="A103" s="24"/>
      <c r="B103" s="25"/>
      <c r="C103" s="25" t="s">
        <v>258</v>
      </c>
      <c r="D103" s="26" t="s">
        <v>259</v>
      </c>
      <c r="E103" s="9">
        <f>Source!AT103</f>
        <v>70</v>
      </c>
      <c r="F103" s="28"/>
      <c r="G103" s="27"/>
      <c r="H103" s="9"/>
      <c r="I103" s="9"/>
      <c r="J103" s="29">
        <f>SUM(R99:R102)</f>
        <v>11268.6</v>
      </c>
      <c r="K103" s="29"/>
    </row>
    <row r="104" spans="1:11" ht="14.25">
      <c r="A104" s="24"/>
      <c r="B104" s="25"/>
      <c r="C104" s="25" t="s">
        <v>260</v>
      </c>
      <c r="D104" s="26" t="s">
        <v>259</v>
      </c>
      <c r="E104" s="9">
        <f>Source!AU103</f>
        <v>10</v>
      </c>
      <c r="F104" s="28"/>
      <c r="G104" s="27"/>
      <c r="H104" s="9"/>
      <c r="I104" s="9"/>
      <c r="J104" s="29">
        <f>SUM(T99:T103)</f>
        <v>1609.8</v>
      </c>
      <c r="K104" s="29"/>
    </row>
    <row r="105" spans="1:11" ht="14.25">
      <c r="A105" s="24"/>
      <c r="B105" s="25"/>
      <c r="C105" s="25" t="s">
        <v>261</v>
      </c>
      <c r="D105" s="26" t="s">
        <v>259</v>
      </c>
      <c r="E105" s="9">
        <f>105</f>
        <v>105</v>
      </c>
      <c r="F105" s="28"/>
      <c r="G105" s="27"/>
      <c r="H105" s="9"/>
      <c r="I105" s="9"/>
      <c r="J105" s="29">
        <f>SUM(V99:V104)</f>
        <v>19763.1</v>
      </c>
      <c r="K105" s="29"/>
    </row>
    <row r="106" spans="1:11" ht="14.25">
      <c r="A106" s="24"/>
      <c r="B106" s="25"/>
      <c r="C106" s="25" t="s">
        <v>262</v>
      </c>
      <c r="D106" s="26" t="s">
        <v>263</v>
      </c>
      <c r="E106" s="9">
        <f>Source!AQ103</f>
        <v>0.24</v>
      </c>
      <c r="F106" s="28"/>
      <c r="G106" s="27">
        <f>Source!DI103</f>
      </c>
      <c r="H106" s="9">
        <f>Source!AV103</f>
        <v>1</v>
      </c>
      <c r="I106" s="9"/>
      <c r="J106" s="29"/>
      <c r="K106" s="29">
        <f>Source!U103</f>
        <v>144</v>
      </c>
    </row>
    <row r="107" spans="1:16" ht="15">
      <c r="A107" s="33"/>
      <c r="B107" s="33"/>
      <c r="C107" s="33"/>
      <c r="D107" s="33"/>
      <c r="E107" s="33"/>
      <c r="F107" s="33"/>
      <c r="G107" s="33"/>
      <c r="H107" s="33"/>
      <c r="I107" s="46">
        <f>J100+J101+J103+J104+J105</f>
        <v>81961.5</v>
      </c>
      <c r="J107" s="46"/>
      <c r="K107" s="34">
        <f>IF(Source!I103&lt;&gt;0,ROUND(I107/Source!I103,2),0)</f>
        <v>136.6</v>
      </c>
      <c r="P107" s="32">
        <f>I107</f>
        <v>81961.5</v>
      </c>
    </row>
    <row r="109" spans="1:32" ht="15">
      <c r="A109" s="43" t="str">
        <f>CONCATENATE("Итого по разделу: ",IF(Source!G105&lt;&gt;"Новый раздел",Source!G105,""))</f>
        <v>Итого по разделу: флаги расцвечивания</v>
      </c>
      <c r="B109" s="43"/>
      <c r="C109" s="43"/>
      <c r="D109" s="43"/>
      <c r="E109" s="43"/>
      <c r="F109" s="43"/>
      <c r="G109" s="43"/>
      <c r="H109" s="43"/>
      <c r="I109" s="44">
        <f>SUM(P85:P108)</f>
        <v>1005336.9</v>
      </c>
      <c r="J109" s="45"/>
      <c r="K109" s="35"/>
      <c r="AF109" s="36" t="str">
        <f>CONCATENATE("Итого по разделу: ",IF(Source!G105&lt;&gt;"Новый раздел",Source!G105,""))</f>
        <v>Итого по разделу: флаги расцвечивания</v>
      </c>
    </row>
    <row r="112" spans="1:31" ht="16.5">
      <c r="A112" s="47" t="str">
        <f>CONCATENATE("Раздел: ",IF(Source!G131&lt;&gt;"Новый раздел",Source!G131,""))</f>
        <v>Раздел: Установка мобильных объемно-декоративных конструкций (мобильная группа из 7-ми флагштоков, 5-7 м)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AE112" s="23" t="str">
        <f>CONCATENATE("Раздел: ",IF(Source!G131&lt;&gt;"Новый раздел",Source!G131,""))</f>
        <v>Раздел: Установка мобильных объемно-декоративных конструкций (мобильная группа из 7-ми флагштоков, 5-7 м)</v>
      </c>
    </row>
    <row r="113" spans="1:22" ht="54">
      <c r="A113" s="24" t="str">
        <f>Source!E135</f>
        <v>7</v>
      </c>
      <c r="B113" s="25" t="str">
        <f>Source!F135</f>
        <v>цена поставщика</v>
      </c>
      <c r="C113" s="25" t="s">
        <v>264</v>
      </c>
      <c r="D113" s="26" t="str">
        <f>Source!H135</f>
        <v>шт.</v>
      </c>
      <c r="E113" s="9">
        <f>Source!I135</f>
        <v>11</v>
      </c>
      <c r="F113" s="28">
        <f>Source!AL135</f>
        <v>76427.24</v>
      </c>
      <c r="G113" s="27">
        <f>Source!DD135</f>
      </c>
      <c r="H113" s="9">
        <f>Source!AW135</f>
        <v>1</v>
      </c>
      <c r="I113" s="9">
        <f>IF(Source!BC135&lt;&gt;0,Source!BC135,1)</f>
        <v>1</v>
      </c>
      <c r="J113" s="29">
        <f>Source!P135</f>
        <v>840699.64</v>
      </c>
      <c r="K113" s="29"/>
      <c r="Q113">
        <f>ROUND((Source!BZ135/100)*ROUND((Source!AF135*Source!AV135)*Source!I135,2),2)</f>
        <v>0</v>
      </c>
      <c r="R113">
        <f>Source!X135</f>
        <v>0</v>
      </c>
      <c r="S113">
        <f>ROUND((Source!CA135/100)*ROUND((Source!AF135*Source!AV135)*Source!I135,2),2)</f>
        <v>0</v>
      </c>
      <c r="T113">
        <f>Source!Y135</f>
        <v>0</v>
      </c>
      <c r="U113">
        <f>ROUND((175/100)*ROUND((Source!AE135*Source!AV135)*Source!I135,2),2)</f>
        <v>0</v>
      </c>
      <c r="V113">
        <f>ROUND((105/100)*ROUND(Source!CS135*Source!I135,2),2)</f>
        <v>0</v>
      </c>
    </row>
    <row r="114" spans="1:16" ht="15">
      <c r="A114" s="33"/>
      <c r="B114" s="33"/>
      <c r="C114" s="33"/>
      <c r="D114" s="33"/>
      <c r="E114" s="33"/>
      <c r="F114" s="33"/>
      <c r="G114" s="33"/>
      <c r="H114" s="33"/>
      <c r="I114" s="46">
        <f>J113</f>
        <v>840699.64</v>
      </c>
      <c r="J114" s="46"/>
      <c r="K114" s="34">
        <f>IF(Source!I135&lt;&gt;0,ROUND(I114/Source!I135,2),0)</f>
        <v>76427.24</v>
      </c>
      <c r="P114" s="32">
        <f>I114</f>
        <v>840699.64</v>
      </c>
    </row>
    <row r="116" spans="1:32" ht="30">
      <c r="A116" s="43" t="str">
        <f>CONCATENATE("Итого по разделу: ",IF(Source!G137&lt;&gt;"Новый раздел",Source!G137,""))</f>
        <v>Итого по разделу: Установка мобильных объемно-декоративных конструкций (мобильная группа из 7-ми флагштоков, 5-7 м)</v>
      </c>
      <c r="B116" s="43"/>
      <c r="C116" s="43"/>
      <c r="D116" s="43"/>
      <c r="E116" s="43"/>
      <c r="F116" s="43"/>
      <c r="G116" s="43"/>
      <c r="H116" s="43"/>
      <c r="I116" s="44">
        <f>SUM(P112:P115)</f>
        <v>840699.64</v>
      </c>
      <c r="J116" s="45"/>
      <c r="K116" s="35"/>
      <c r="AF116" s="36" t="str">
        <f>CONCATENATE("Итого по разделу: ",IF(Source!G137&lt;&gt;"Новый раздел",Source!G137,""))</f>
        <v>Итого по разделу: Установка мобильных объемно-декоративных конструкций (мобильная группа из 7-ми флагштоков, 5-7 м)</v>
      </c>
    </row>
    <row r="119" spans="1:31" ht="16.5">
      <c r="A119" s="47" t="str">
        <f>CONCATENATE("Раздел: ",IF(Source!G163&lt;&gt;"Новый раздел",Source!G163,""))</f>
        <v>Раздел: Ремонт и обслуживание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AE119" s="23" t="str">
        <f>CONCATENATE("Раздел: ",IF(Source!G163&lt;&gt;"Новый раздел",Source!G163,""))</f>
        <v>Раздел: Ремонт и обслуживание</v>
      </c>
    </row>
    <row r="120" spans="1:22" ht="42.75">
      <c r="A120" s="24" t="str">
        <f>Source!E167</f>
        <v>8</v>
      </c>
      <c r="B120" s="25" t="str">
        <f>Source!F167</f>
        <v>5.2-3101-2-5/1</v>
      </c>
      <c r="C120" s="25" t="str">
        <f>Source!G167</f>
        <v>Обслуживание с телескопических вышек на флагштоке стягов размером 6х1,2 м</v>
      </c>
      <c r="D120" s="26" t="str">
        <f>Source!H167</f>
        <v>шт.</v>
      </c>
      <c r="E120" s="9">
        <f>Source!I167</f>
        <v>9</v>
      </c>
      <c r="F120" s="28"/>
      <c r="G120" s="27"/>
      <c r="H120" s="9"/>
      <c r="I120" s="9"/>
      <c r="J120" s="29"/>
      <c r="K120" s="29"/>
      <c r="Q120">
        <f>ROUND((Source!BZ167/100)*ROUND((Source!AF167*Source!AV167)*Source!I167,2),2)</f>
        <v>345.18</v>
      </c>
      <c r="R120">
        <f>Source!X167</f>
        <v>345.18</v>
      </c>
      <c r="S120">
        <f>ROUND((Source!CA167/100)*ROUND((Source!AF167*Source!AV167)*Source!I167,2),2)</f>
        <v>49.31</v>
      </c>
      <c r="T120">
        <f>Source!Y167</f>
        <v>49.31</v>
      </c>
      <c r="U120">
        <f>ROUND((175/100)*ROUND((Source!AE167*Source!AV167)*Source!I167,2),2)</f>
        <v>1110.22</v>
      </c>
      <c r="V120">
        <f>ROUND((105/100)*ROUND(Source!CS167*Source!I167,2),2)</f>
        <v>666.13</v>
      </c>
    </row>
    <row r="121" spans="1:11" ht="14.25">
      <c r="A121" s="24"/>
      <c r="B121" s="25"/>
      <c r="C121" s="25" t="s">
        <v>254</v>
      </c>
      <c r="D121" s="26"/>
      <c r="E121" s="9"/>
      <c r="F121" s="28">
        <f>Source!AO167</f>
        <v>54.79</v>
      </c>
      <c r="G121" s="27">
        <f>Source!DG167</f>
      </c>
      <c r="H121" s="9">
        <f>Source!AV167</f>
        <v>1</v>
      </c>
      <c r="I121" s="9">
        <f>IF(Source!BA167&lt;&gt;0,Source!BA167,1)</f>
        <v>1</v>
      </c>
      <c r="J121" s="29">
        <f>Source!S167</f>
        <v>493.11</v>
      </c>
      <c r="K121" s="29"/>
    </row>
    <row r="122" spans="1:11" ht="14.25">
      <c r="A122" s="24"/>
      <c r="B122" s="25"/>
      <c r="C122" s="25" t="s">
        <v>255</v>
      </c>
      <c r="D122" s="26"/>
      <c r="E122" s="9"/>
      <c r="F122" s="28">
        <f>Source!AM167</f>
        <v>132.29</v>
      </c>
      <c r="G122" s="27">
        <f>Source!DE167</f>
      </c>
      <c r="H122" s="9">
        <f>Source!AV167</f>
        <v>1</v>
      </c>
      <c r="I122" s="9">
        <f>IF(Source!BB167&lt;&gt;0,Source!BB167,1)</f>
        <v>1</v>
      </c>
      <c r="J122" s="29">
        <f>Source!Q167</f>
        <v>1190.61</v>
      </c>
      <c r="K122" s="29"/>
    </row>
    <row r="123" spans="1:11" ht="14.25">
      <c r="A123" s="24"/>
      <c r="B123" s="25"/>
      <c r="C123" s="25" t="s">
        <v>256</v>
      </c>
      <c r="D123" s="26"/>
      <c r="E123" s="9"/>
      <c r="F123" s="28">
        <f>Source!AN167</f>
        <v>70.49</v>
      </c>
      <c r="G123" s="27">
        <f>Source!DF167</f>
      </c>
      <c r="H123" s="9">
        <f>Source!AV167</f>
        <v>1</v>
      </c>
      <c r="I123" s="9">
        <f>IF(Source!BS167&lt;&gt;0,Source!BS167,1)</f>
        <v>1</v>
      </c>
      <c r="J123" s="30">
        <f>Source!R167</f>
        <v>634.41</v>
      </c>
      <c r="K123" s="29"/>
    </row>
    <row r="124" spans="1:11" ht="14.25">
      <c r="A124" s="24"/>
      <c r="B124" s="25"/>
      <c r="C124" s="25" t="s">
        <v>257</v>
      </c>
      <c r="D124" s="26"/>
      <c r="E124" s="9"/>
      <c r="F124" s="28">
        <f>Source!AL167</f>
        <v>166.29</v>
      </c>
      <c r="G124" s="27">
        <f>Source!DD167</f>
      </c>
      <c r="H124" s="9">
        <f>Source!AW167</f>
        <v>1</v>
      </c>
      <c r="I124" s="9">
        <f>IF(Source!BC167&lt;&gt;0,Source!BC167,1)</f>
        <v>1</v>
      </c>
      <c r="J124" s="29">
        <f>Source!P167</f>
        <v>1496.61</v>
      </c>
      <c r="K124" s="29"/>
    </row>
    <row r="125" spans="1:11" ht="14.25">
      <c r="A125" s="24"/>
      <c r="B125" s="25"/>
      <c r="C125" s="25" t="s">
        <v>258</v>
      </c>
      <c r="D125" s="26" t="s">
        <v>259</v>
      </c>
      <c r="E125" s="9">
        <f>Source!AT167</f>
        <v>70</v>
      </c>
      <c r="F125" s="28"/>
      <c r="G125" s="27"/>
      <c r="H125" s="9"/>
      <c r="I125" s="9"/>
      <c r="J125" s="29">
        <f>SUM(R120:R124)</f>
        <v>345.18</v>
      </c>
      <c r="K125" s="29"/>
    </row>
    <row r="126" spans="1:11" ht="14.25">
      <c r="A126" s="24"/>
      <c r="B126" s="25"/>
      <c r="C126" s="25" t="s">
        <v>260</v>
      </c>
      <c r="D126" s="26" t="s">
        <v>259</v>
      </c>
      <c r="E126" s="9">
        <f>Source!AU167</f>
        <v>10</v>
      </c>
      <c r="F126" s="28"/>
      <c r="G126" s="27"/>
      <c r="H126" s="9"/>
      <c r="I126" s="9"/>
      <c r="J126" s="29">
        <f>SUM(T120:T125)</f>
        <v>49.31</v>
      </c>
      <c r="K126" s="29"/>
    </row>
    <row r="127" spans="1:11" ht="14.25">
      <c r="A127" s="24"/>
      <c r="B127" s="25"/>
      <c r="C127" s="25" t="s">
        <v>261</v>
      </c>
      <c r="D127" s="26" t="s">
        <v>259</v>
      </c>
      <c r="E127" s="9">
        <f>105</f>
        <v>105</v>
      </c>
      <c r="F127" s="28"/>
      <c r="G127" s="27"/>
      <c r="H127" s="9"/>
      <c r="I127" s="9"/>
      <c r="J127" s="29">
        <f>SUM(V120:V126)</f>
        <v>666.13</v>
      </c>
      <c r="K127" s="29"/>
    </row>
    <row r="128" spans="1:11" ht="14.25">
      <c r="A128" s="24"/>
      <c r="B128" s="25"/>
      <c r="C128" s="25" t="s">
        <v>262</v>
      </c>
      <c r="D128" s="26" t="s">
        <v>263</v>
      </c>
      <c r="E128" s="9">
        <f>Source!AQ167</f>
        <v>0.49</v>
      </c>
      <c r="F128" s="28"/>
      <c r="G128" s="27">
        <f>Source!DI167</f>
      </c>
      <c r="H128" s="9">
        <f>Source!AV167</f>
        <v>1</v>
      </c>
      <c r="I128" s="9"/>
      <c r="J128" s="29"/>
      <c r="K128" s="29">
        <f>Source!U167</f>
        <v>4.41</v>
      </c>
    </row>
    <row r="129" spans="1:16" ht="15">
      <c r="A129" s="33"/>
      <c r="B129" s="33"/>
      <c r="C129" s="33"/>
      <c r="D129" s="33"/>
      <c r="E129" s="33"/>
      <c r="F129" s="33"/>
      <c r="G129" s="33"/>
      <c r="H129" s="33"/>
      <c r="I129" s="46">
        <f>J121+J122+J124+J125+J126+J127</f>
        <v>4240.95</v>
      </c>
      <c r="J129" s="46"/>
      <c r="K129" s="34">
        <f>IF(Source!I167&lt;&gt;0,ROUND(I129/Source!I167,2),0)</f>
        <v>471.22</v>
      </c>
      <c r="P129" s="32">
        <f>I129</f>
        <v>4240.95</v>
      </c>
    </row>
    <row r="130" spans="1:22" ht="42.75">
      <c r="A130" s="24" t="str">
        <f>Source!E168</f>
        <v>9</v>
      </c>
      <c r="B130" s="25" t="str">
        <f>Source!F168</f>
        <v>5.2-3101-3-1/1</v>
      </c>
      <c r="C130" s="25" t="str">
        <f>Source!G168</f>
        <v>Обслуживание с телескопических вышек на опорах освещения стягов размером 3х0,7 м и 3х0,8х0,4 м</v>
      </c>
      <c r="D130" s="26" t="str">
        <f>Source!H168</f>
        <v>шт.</v>
      </c>
      <c r="E130" s="9">
        <f>Source!I168</f>
        <v>970</v>
      </c>
      <c r="F130" s="28"/>
      <c r="G130" s="27"/>
      <c r="H130" s="9"/>
      <c r="I130" s="9"/>
      <c r="J130" s="29"/>
      <c r="K130" s="29"/>
      <c r="Q130">
        <f>ROUND((Source!BZ168/100)*ROUND((Source!AF168*Source!AV168)*Source!I168,2),2)</f>
        <v>22013.18</v>
      </c>
      <c r="R130">
        <f>Source!X168</f>
        <v>22013.18</v>
      </c>
      <c r="S130">
        <f>ROUND((Source!CA168/100)*ROUND((Source!AF168*Source!AV168)*Source!I168,2),2)</f>
        <v>3144.74</v>
      </c>
      <c r="T130">
        <f>Source!Y168</f>
        <v>3144.74</v>
      </c>
      <c r="U130">
        <f>ROUND((175/100)*ROUND((Source!AE168*Source!AV168)*Source!I168,2),2)</f>
        <v>77949.2</v>
      </c>
      <c r="V130">
        <f>ROUND((105/100)*ROUND(Source!CS168*Source!I168,2),2)</f>
        <v>46769.52</v>
      </c>
    </row>
    <row r="131" spans="1:11" ht="14.25">
      <c r="A131" s="24"/>
      <c r="B131" s="25"/>
      <c r="C131" s="25" t="s">
        <v>254</v>
      </c>
      <c r="D131" s="26"/>
      <c r="E131" s="9"/>
      <c r="F131" s="28">
        <f>Source!AO168</f>
        <v>32.42</v>
      </c>
      <c r="G131" s="27">
        <f>Source!DG168</f>
      </c>
      <c r="H131" s="9">
        <f>Source!AV168</f>
        <v>1</v>
      </c>
      <c r="I131" s="9">
        <f>IF(Source!BA168&lt;&gt;0,Source!BA168,1)</f>
        <v>1</v>
      </c>
      <c r="J131" s="29">
        <f>Source!S168</f>
        <v>31447.4</v>
      </c>
      <c r="K131" s="29"/>
    </row>
    <row r="132" spans="1:11" ht="14.25">
      <c r="A132" s="24"/>
      <c r="B132" s="25"/>
      <c r="C132" s="25" t="s">
        <v>255</v>
      </c>
      <c r="D132" s="26"/>
      <c r="E132" s="9"/>
      <c r="F132" s="28">
        <f>Source!AM168</f>
        <v>85.84</v>
      </c>
      <c r="G132" s="27">
        <f>Source!DE168</f>
      </c>
      <c r="H132" s="9">
        <f>Source!AV168</f>
        <v>1</v>
      </c>
      <c r="I132" s="9">
        <f>IF(Source!BB168&lt;&gt;0,Source!BB168,1)</f>
        <v>1</v>
      </c>
      <c r="J132" s="29">
        <f>Source!Q168</f>
        <v>83264.8</v>
      </c>
      <c r="K132" s="29"/>
    </row>
    <row r="133" spans="1:11" ht="14.25">
      <c r="A133" s="24"/>
      <c r="B133" s="25"/>
      <c r="C133" s="25" t="s">
        <v>256</v>
      </c>
      <c r="D133" s="26"/>
      <c r="E133" s="9"/>
      <c r="F133" s="28">
        <f>Source!AN168</f>
        <v>45.92</v>
      </c>
      <c r="G133" s="27">
        <f>Source!DF168</f>
      </c>
      <c r="H133" s="9">
        <f>Source!AV168</f>
        <v>1</v>
      </c>
      <c r="I133" s="9">
        <f>IF(Source!BS168&lt;&gt;0,Source!BS168,1)</f>
        <v>1</v>
      </c>
      <c r="J133" s="30">
        <f>Source!R168</f>
        <v>44542.4</v>
      </c>
      <c r="K133" s="29"/>
    </row>
    <row r="134" spans="1:11" ht="14.25">
      <c r="A134" s="24"/>
      <c r="B134" s="25"/>
      <c r="C134" s="25" t="s">
        <v>257</v>
      </c>
      <c r="D134" s="26"/>
      <c r="E134" s="9"/>
      <c r="F134" s="28">
        <f>Source!AL168</f>
        <v>98.78</v>
      </c>
      <c r="G134" s="27">
        <f>Source!DD168</f>
      </c>
      <c r="H134" s="9">
        <f>Source!AW168</f>
        <v>1</v>
      </c>
      <c r="I134" s="9">
        <f>IF(Source!BC168&lt;&gt;0,Source!BC168,1)</f>
        <v>1</v>
      </c>
      <c r="J134" s="29">
        <f>Source!P168</f>
        <v>95816.6</v>
      </c>
      <c r="K134" s="29"/>
    </row>
    <row r="135" spans="1:11" ht="14.25">
      <c r="A135" s="24"/>
      <c r="B135" s="25"/>
      <c r="C135" s="25" t="s">
        <v>258</v>
      </c>
      <c r="D135" s="26" t="s">
        <v>259</v>
      </c>
      <c r="E135" s="9">
        <f>Source!AT168</f>
        <v>70</v>
      </c>
      <c r="F135" s="28"/>
      <c r="G135" s="27"/>
      <c r="H135" s="9"/>
      <c r="I135" s="9"/>
      <c r="J135" s="29">
        <f>SUM(R130:R134)</f>
        <v>22013.18</v>
      </c>
      <c r="K135" s="29"/>
    </row>
    <row r="136" spans="1:11" ht="14.25">
      <c r="A136" s="24"/>
      <c r="B136" s="25"/>
      <c r="C136" s="25" t="s">
        <v>260</v>
      </c>
      <c r="D136" s="26" t="s">
        <v>259</v>
      </c>
      <c r="E136" s="9">
        <f>Source!AU168</f>
        <v>10</v>
      </c>
      <c r="F136" s="28"/>
      <c r="G136" s="27"/>
      <c r="H136" s="9"/>
      <c r="I136" s="9"/>
      <c r="J136" s="29">
        <f>SUM(T130:T135)</f>
        <v>3144.74</v>
      </c>
      <c r="K136" s="29"/>
    </row>
    <row r="137" spans="1:11" ht="14.25">
      <c r="A137" s="24"/>
      <c r="B137" s="25"/>
      <c r="C137" s="25" t="s">
        <v>261</v>
      </c>
      <c r="D137" s="26" t="s">
        <v>259</v>
      </c>
      <c r="E137" s="9">
        <f>105</f>
        <v>105</v>
      </c>
      <c r="F137" s="28"/>
      <c r="G137" s="27"/>
      <c r="H137" s="9"/>
      <c r="I137" s="9"/>
      <c r="J137" s="29">
        <f>SUM(V130:V136)</f>
        <v>46769.52</v>
      </c>
      <c r="K137" s="29"/>
    </row>
    <row r="138" spans="1:11" ht="14.25">
      <c r="A138" s="24"/>
      <c r="B138" s="25"/>
      <c r="C138" s="25" t="s">
        <v>262</v>
      </c>
      <c r="D138" s="26" t="s">
        <v>263</v>
      </c>
      <c r="E138" s="9">
        <f>Source!AQ168</f>
        <v>0.29</v>
      </c>
      <c r="F138" s="28"/>
      <c r="G138" s="27">
        <f>Source!DI168</f>
      </c>
      <c r="H138" s="9">
        <f>Source!AV168</f>
        <v>1</v>
      </c>
      <c r="I138" s="9"/>
      <c r="J138" s="29"/>
      <c r="K138" s="29">
        <f>Source!U168</f>
        <v>281.29999999999995</v>
      </c>
    </row>
    <row r="139" spans="1:16" ht="15">
      <c r="A139" s="33"/>
      <c r="B139" s="33"/>
      <c r="C139" s="33"/>
      <c r="D139" s="33"/>
      <c r="E139" s="33"/>
      <c r="F139" s="33"/>
      <c r="G139" s="33"/>
      <c r="H139" s="33"/>
      <c r="I139" s="46">
        <f>J131+J132+J134+J135+J136+J137</f>
        <v>282456.24</v>
      </c>
      <c r="J139" s="46"/>
      <c r="K139" s="34">
        <f>IF(Source!I168&lt;&gt;0,ROUND(I139/Source!I168,2),0)</f>
        <v>291.19</v>
      </c>
      <c r="P139" s="32">
        <f>I139</f>
        <v>282456.24</v>
      </c>
    </row>
    <row r="140" spans="1:22" ht="28.5">
      <c r="A140" s="24" t="str">
        <f>Source!E169</f>
        <v>10</v>
      </c>
      <c r="B140" s="25" t="str">
        <f>Source!F169</f>
        <v>5.2-3101-4-1/1</v>
      </c>
      <c r="C140" s="25" t="str">
        <f>Source!G169</f>
        <v>Обслуживание на перилах мостов флагов размером 2,8Х0,7 м</v>
      </c>
      <c r="D140" s="26" t="str">
        <f>Source!H169</f>
        <v>шт.</v>
      </c>
      <c r="E140" s="9">
        <f>Source!I169</f>
        <v>600</v>
      </c>
      <c r="F140" s="28"/>
      <c r="G140" s="27"/>
      <c r="H140" s="9"/>
      <c r="I140" s="9"/>
      <c r="J140" s="29"/>
      <c r="K140" s="29"/>
      <c r="Q140">
        <f>ROUND((Source!BZ169/100)*ROUND((Source!AF169*Source!AV169)*Source!I169,2),2)</f>
        <v>6106.8</v>
      </c>
      <c r="R140">
        <f>Source!X169</f>
        <v>6106.8</v>
      </c>
      <c r="S140">
        <f>ROUND((Source!CA169/100)*ROUND((Source!AF169*Source!AV169)*Source!I169,2),2)</f>
        <v>872.4</v>
      </c>
      <c r="T140">
        <f>Source!Y169</f>
        <v>872.4</v>
      </c>
      <c r="U140">
        <f>ROUND((175/100)*ROUND((Source!AE169*Source!AV169)*Source!I169,2),2)</f>
        <v>12705</v>
      </c>
      <c r="V140">
        <f>ROUND((105/100)*ROUND(Source!CS169*Source!I169,2),2)</f>
        <v>7623</v>
      </c>
    </row>
    <row r="141" spans="1:11" ht="14.25">
      <c r="A141" s="24"/>
      <c r="B141" s="25"/>
      <c r="C141" s="25" t="s">
        <v>254</v>
      </c>
      <c r="D141" s="26"/>
      <c r="E141" s="9"/>
      <c r="F141" s="28">
        <f>Source!AO169</f>
        <v>14.54</v>
      </c>
      <c r="G141" s="27">
        <f>Source!DG169</f>
      </c>
      <c r="H141" s="9">
        <f>Source!AV169</f>
        <v>1</v>
      </c>
      <c r="I141" s="9">
        <f>IF(Source!BA169&lt;&gt;0,Source!BA169,1)</f>
        <v>1</v>
      </c>
      <c r="J141" s="29">
        <f>Source!S169</f>
        <v>8724</v>
      </c>
      <c r="K141" s="29"/>
    </row>
    <row r="142" spans="1:11" ht="14.25">
      <c r="A142" s="24"/>
      <c r="B142" s="25"/>
      <c r="C142" s="25" t="s">
        <v>255</v>
      </c>
      <c r="D142" s="26"/>
      <c r="E142" s="9"/>
      <c r="F142" s="28">
        <f>Source!AM169</f>
        <v>21.55</v>
      </c>
      <c r="G142" s="27">
        <f>Source!DE169</f>
      </c>
      <c r="H142" s="9">
        <f>Source!AV169</f>
        <v>1</v>
      </c>
      <c r="I142" s="9">
        <f>IF(Source!BB169&lt;&gt;0,Source!BB169,1)</f>
        <v>1</v>
      </c>
      <c r="J142" s="29">
        <f>Source!Q169</f>
        <v>12930</v>
      </c>
      <c r="K142" s="29"/>
    </row>
    <row r="143" spans="1:11" ht="14.25">
      <c r="A143" s="24"/>
      <c r="B143" s="25"/>
      <c r="C143" s="25" t="s">
        <v>256</v>
      </c>
      <c r="D143" s="26"/>
      <c r="E143" s="9"/>
      <c r="F143" s="28">
        <f>Source!AN169</f>
        <v>12.1</v>
      </c>
      <c r="G143" s="27">
        <f>Source!DF169</f>
      </c>
      <c r="H143" s="9">
        <f>Source!AV169</f>
        <v>1</v>
      </c>
      <c r="I143" s="9">
        <f>IF(Source!BS169&lt;&gt;0,Source!BS169,1)</f>
        <v>1</v>
      </c>
      <c r="J143" s="30">
        <f>Source!R169</f>
        <v>7260</v>
      </c>
      <c r="K143" s="29"/>
    </row>
    <row r="144" spans="1:11" ht="14.25">
      <c r="A144" s="24"/>
      <c r="B144" s="25"/>
      <c r="C144" s="25" t="s">
        <v>257</v>
      </c>
      <c r="D144" s="26"/>
      <c r="E144" s="9"/>
      <c r="F144" s="28">
        <f>Source!AL169</f>
        <v>94.2</v>
      </c>
      <c r="G144" s="27">
        <f>Source!DD169</f>
      </c>
      <c r="H144" s="9">
        <f>Source!AW169</f>
        <v>1</v>
      </c>
      <c r="I144" s="9">
        <f>IF(Source!BC169&lt;&gt;0,Source!BC169,1)</f>
        <v>1</v>
      </c>
      <c r="J144" s="29">
        <f>Source!P169</f>
        <v>56520</v>
      </c>
      <c r="K144" s="29"/>
    </row>
    <row r="145" spans="1:11" ht="14.25">
      <c r="A145" s="24"/>
      <c r="B145" s="25"/>
      <c r="C145" s="25" t="s">
        <v>258</v>
      </c>
      <c r="D145" s="26" t="s">
        <v>259</v>
      </c>
      <c r="E145" s="9">
        <f>Source!AT169</f>
        <v>70</v>
      </c>
      <c r="F145" s="28"/>
      <c r="G145" s="27"/>
      <c r="H145" s="9"/>
      <c r="I145" s="9"/>
      <c r="J145" s="29">
        <f>SUM(R140:R144)</f>
        <v>6106.8</v>
      </c>
      <c r="K145" s="29"/>
    </row>
    <row r="146" spans="1:11" ht="14.25">
      <c r="A146" s="24"/>
      <c r="B146" s="25"/>
      <c r="C146" s="25" t="s">
        <v>260</v>
      </c>
      <c r="D146" s="26" t="s">
        <v>259</v>
      </c>
      <c r="E146" s="9">
        <f>Source!AU169</f>
        <v>10</v>
      </c>
      <c r="F146" s="28"/>
      <c r="G146" s="27"/>
      <c r="H146" s="9"/>
      <c r="I146" s="9"/>
      <c r="J146" s="29">
        <f>SUM(T140:T145)</f>
        <v>872.4</v>
      </c>
      <c r="K146" s="29"/>
    </row>
    <row r="147" spans="1:11" ht="14.25">
      <c r="A147" s="24"/>
      <c r="B147" s="25"/>
      <c r="C147" s="25" t="s">
        <v>261</v>
      </c>
      <c r="D147" s="26" t="s">
        <v>259</v>
      </c>
      <c r="E147" s="9">
        <f>105</f>
        <v>105</v>
      </c>
      <c r="F147" s="28"/>
      <c r="G147" s="27"/>
      <c r="H147" s="9"/>
      <c r="I147" s="9"/>
      <c r="J147" s="29">
        <f>SUM(V140:V146)</f>
        <v>7623</v>
      </c>
      <c r="K147" s="29"/>
    </row>
    <row r="148" spans="1:11" ht="14.25">
      <c r="A148" s="24"/>
      <c r="B148" s="25"/>
      <c r="C148" s="25" t="s">
        <v>262</v>
      </c>
      <c r="D148" s="26" t="s">
        <v>263</v>
      </c>
      <c r="E148" s="9">
        <f>Source!AQ169</f>
        <v>0.13</v>
      </c>
      <c r="F148" s="28"/>
      <c r="G148" s="27">
        <f>Source!DI169</f>
      </c>
      <c r="H148" s="9">
        <f>Source!AV169</f>
        <v>1</v>
      </c>
      <c r="I148" s="9"/>
      <c r="J148" s="29"/>
      <c r="K148" s="29">
        <f>Source!U169</f>
        <v>78</v>
      </c>
    </row>
    <row r="149" spans="1:16" ht="15">
      <c r="A149" s="33"/>
      <c r="B149" s="33"/>
      <c r="C149" s="33"/>
      <c r="D149" s="33"/>
      <c r="E149" s="33"/>
      <c r="F149" s="33"/>
      <c r="G149" s="33"/>
      <c r="H149" s="33"/>
      <c r="I149" s="46">
        <f>J141+J142+J144+J145+J146+J147</f>
        <v>92776.2</v>
      </c>
      <c r="J149" s="46"/>
      <c r="K149" s="34">
        <f>IF(Source!I169&lt;&gt;0,ROUND(I149/Source!I169,2),0)</f>
        <v>154.63</v>
      </c>
      <c r="P149" s="32">
        <f>I149</f>
        <v>92776.2</v>
      </c>
    </row>
    <row r="150" spans="1:22" ht="57">
      <c r="A150" s="24" t="str">
        <f>Source!E170</f>
        <v>11</v>
      </c>
      <c r="B150" s="25" t="str">
        <f>Source!F170</f>
        <v>2.1-3401-1-6/1</v>
      </c>
      <c r="C150" s="25" t="str">
        <f>Source!G170</f>
        <v>Ремонтно-профилактическое обслуживание полугодовое, малярные работы, окраска металлического фундамента</v>
      </c>
      <c r="D150" s="26" t="str">
        <f>Source!H170</f>
        <v>1 фундамент</v>
      </c>
      <c r="E150" s="9">
        <f>Source!I170</f>
        <v>1</v>
      </c>
      <c r="F150" s="28"/>
      <c r="G150" s="27"/>
      <c r="H150" s="9"/>
      <c r="I150" s="9"/>
      <c r="J150" s="29"/>
      <c r="K150" s="29"/>
      <c r="Q150">
        <f>ROUND((Source!BZ170/100)*ROUND((Source!AF170*Source!AV170)*Source!I170,2),2)</f>
        <v>22.1</v>
      </c>
      <c r="R150">
        <f>Source!X170</f>
        <v>22.1</v>
      </c>
      <c r="S150">
        <f>ROUND((Source!CA170/100)*ROUND((Source!AF170*Source!AV170)*Source!I170,2),2)</f>
        <v>3.16</v>
      </c>
      <c r="T150">
        <f>Source!Y170</f>
        <v>3.16</v>
      </c>
      <c r="U150">
        <f>ROUND((175/100)*ROUND((Source!AE170*Source!AV170)*Source!I170,2),2)</f>
        <v>49.02</v>
      </c>
      <c r="V150">
        <f>ROUND((105/100)*ROUND(Source!CS170*Source!I170,2),2)</f>
        <v>29.41</v>
      </c>
    </row>
    <row r="151" spans="1:11" ht="14.25">
      <c r="A151" s="24"/>
      <c r="B151" s="25"/>
      <c r="C151" s="25" t="s">
        <v>254</v>
      </c>
      <c r="D151" s="26"/>
      <c r="E151" s="9"/>
      <c r="F151" s="28">
        <f>Source!AO170</f>
        <v>31.57</v>
      </c>
      <c r="G151" s="27">
        <f>Source!DG170</f>
      </c>
      <c r="H151" s="9">
        <f>Source!AV170</f>
        <v>1</v>
      </c>
      <c r="I151" s="9">
        <f>IF(Source!BA170&lt;&gt;0,Source!BA170,1)</f>
        <v>1</v>
      </c>
      <c r="J151" s="29">
        <f>Source!S170</f>
        <v>31.57</v>
      </c>
      <c r="K151" s="29"/>
    </row>
    <row r="152" spans="1:11" ht="14.25">
      <c r="A152" s="24"/>
      <c r="B152" s="25"/>
      <c r="C152" s="25" t="s">
        <v>255</v>
      </c>
      <c r="D152" s="26"/>
      <c r="E152" s="9"/>
      <c r="F152" s="28">
        <f>Source!AM170</f>
        <v>60.63</v>
      </c>
      <c r="G152" s="27">
        <f>Source!DE170</f>
      </c>
      <c r="H152" s="9">
        <f>Source!AV170</f>
        <v>1</v>
      </c>
      <c r="I152" s="9">
        <f>IF(Source!BB170&lt;&gt;0,Source!BB170,1)</f>
        <v>1</v>
      </c>
      <c r="J152" s="29">
        <f>Source!Q170</f>
        <v>60.63</v>
      </c>
      <c r="K152" s="29"/>
    </row>
    <row r="153" spans="1:11" ht="14.25">
      <c r="A153" s="24"/>
      <c r="B153" s="25"/>
      <c r="C153" s="25" t="s">
        <v>256</v>
      </c>
      <c r="D153" s="26"/>
      <c r="E153" s="9"/>
      <c r="F153" s="28">
        <f>Source!AN170</f>
        <v>28.01</v>
      </c>
      <c r="G153" s="27">
        <f>Source!DF170</f>
      </c>
      <c r="H153" s="9">
        <f>Source!AV170</f>
        <v>1</v>
      </c>
      <c r="I153" s="9">
        <f>IF(Source!BS170&lt;&gt;0,Source!BS170,1)</f>
        <v>1</v>
      </c>
      <c r="J153" s="30">
        <f>Source!R170</f>
        <v>28.01</v>
      </c>
      <c r="K153" s="29"/>
    </row>
    <row r="154" spans="1:11" ht="14.25">
      <c r="A154" s="24"/>
      <c r="B154" s="25"/>
      <c r="C154" s="25" t="s">
        <v>258</v>
      </c>
      <c r="D154" s="26" t="s">
        <v>259</v>
      </c>
      <c r="E154" s="9">
        <f>Source!AT170</f>
        <v>70</v>
      </c>
      <c r="F154" s="28"/>
      <c r="G154" s="27"/>
      <c r="H154" s="9"/>
      <c r="I154" s="9"/>
      <c r="J154" s="29">
        <f>SUM(R150:R153)</f>
        <v>22.1</v>
      </c>
      <c r="K154" s="29"/>
    </row>
    <row r="155" spans="1:11" ht="14.25">
      <c r="A155" s="24"/>
      <c r="B155" s="25"/>
      <c r="C155" s="25" t="s">
        <v>260</v>
      </c>
      <c r="D155" s="26" t="s">
        <v>259</v>
      </c>
      <c r="E155" s="9">
        <f>Source!AU170</f>
        <v>10</v>
      </c>
      <c r="F155" s="28"/>
      <c r="G155" s="27"/>
      <c r="H155" s="9"/>
      <c r="I155" s="9"/>
      <c r="J155" s="29">
        <f>SUM(T150:T154)</f>
        <v>3.16</v>
      </c>
      <c r="K155" s="29"/>
    </row>
    <row r="156" spans="1:11" ht="14.25">
      <c r="A156" s="24"/>
      <c r="B156" s="25"/>
      <c r="C156" s="25" t="s">
        <v>261</v>
      </c>
      <c r="D156" s="26" t="s">
        <v>259</v>
      </c>
      <c r="E156" s="9">
        <f>105</f>
        <v>105</v>
      </c>
      <c r="F156" s="28"/>
      <c r="G156" s="27"/>
      <c r="H156" s="9"/>
      <c r="I156" s="9"/>
      <c r="J156" s="29">
        <f>SUM(V150:V155)</f>
        <v>29.41</v>
      </c>
      <c r="K156" s="29"/>
    </row>
    <row r="157" spans="1:11" ht="14.25">
      <c r="A157" s="24"/>
      <c r="B157" s="25"/>
      <c r="C157" s="25" t="s">
        <v>262</v>
      </c>
      <c r="D157" s="26" t="s">
        <v>263</v>
      </c>
      <c r="E157" s="9">
        <f>Source!AQ170</f>
        <v>0.17</v>
      </c>
      <c r="F157" s="28"/>
      <c r="G157" s="27">
        <f>Source!DI170</f>
      </c>
      <c r="H157" s="9">
        <f>Source!AV170</f>
        <v>1</v>
      </c>
      <c r="I157" s="9"/>
      <c r="J157" s="29"/>
      <c r="K157" s="29">
        <f>Source!U170</f>
        <v>0.17</v>
      </c>
    </row>
    <row r="158" spans="1:16" ht="15">
      <c r="A158" s="33"/>
      <c r="B158" s="33"/>
      <c r="C158" s="33"/>
      <c r="D158" s="33"/>
      <c r="E158" s="33"/>
      <c r="F158" s="33"/>
      <c r="G158" s="33"/>
      <c r="H158" s="33"/>
      <c r="I158" s="46">
        <f>J151+J152+J154+J155+J156</f>
        <v>146.87</v>
      </c>
      <c r="J158" s="46"/>
      <c r="K158" s="34">
        <f>IF(Source!I170&lt;&gt;0,ROUND(I158/Source!I170,2),0)</f>
        <v>146.87</v>
      </c>
      <c r="P158" s="32">
        <f>I158</f>
        <v>146.87</v>
      </c>
    </row>
    <row r="159" spans="1:22" ht="28.5">
      <c r="A159" s="24" t="str">
        <f>Source!E171</f>
        <v>12</v>
      </c>
      <c r="B159" s="25" t="str">
        <f>Source!F171</f>
        <v>1.7-5103-1-1/1</v>
      </c>
      <c r="C159" s="25" t="str">
        <f>Source!G171</f>
        <v>Расчистка и окраска металлических конструкций</v>
      </c>
      <c r="D159" s="26" t="str">
        <f>Source!H171</f>
        <v>10 м2</v>
      </c>
      <c r="E159" s="9">
        <f>Source!I171</f>
        <v>0.217</v>
      </c>
      <c r="F159" s="28"/>
      <c r="G159" s="27"/>
      <c r="H159" s="9"/>
      <c r="I159" s="9"/>
      <c r="J159" s="29"/>
      <c r="K159" s="29"/>
      <c r="Q159">
        <f>ROUND((Source!BZ171/100)*ROUND((Source!AF171*Source!AV171)*Source!I171,2),2)</f>
        <v>246.86</v>
      </c>
      <c r="R159">
        <f>Source!X171</f>
        <v>246.86</v>
      </c>
      <c r="S159">
        <f>ROUND((Source!CA171/100)*ROUND((Source!AF171*Source!AV171)*Source!I171,2),2)</f>
        <v>35.27</v>
      </c>
      <c r="T159">
        <f>Source!Y171</f>
        <v>35.27</v>
      </c>
      <c r="U159">
        <f>ROUND((175/100)*ROUND((Source!AE171*Source!AV171)*Source!I171,2),2)</f>
        <v>0</v>
      </c>
      <c r="V159">
        <f>ROUND((105/100)*ROUND(Source!CS171*Source!I171,2),2)</f>
        <v>0</v>
      </c>
    </row>
    <row r="160" spans="1:11" ht="14.25">
      <c r="A160" s="24"/>
      <c r="B160" s="25"/>
      <c r="C160" s="25" t="s">
        <v>254</v>
      </c>
      <c r="D160" s="26"/>
      <c r="E160" s="9"/>
      <c r="F160" s="28">
        <f>Source!AO171</f>
        <v>1625.16</v>
      </c>
      <c r="G160" s="27">
        <f>Source!DG171</f>
      </c>
      <c r="H160" s="9">
        <f>Source!AV171</f>
        <v>1</v>
      </c>
      <c r="I160" s="9">
        <f>IF(Source!BA171&lt;&gt;0,Source!BA171,1)</f>
        <v>1</v>
      </c>
      <c r="J160" s="29">
        <f>Source!S171</f>
        <v>352.66</v>
      </c>
      <c r="K160" s="29"/>
    </row>
    <row r="161" spans="1:11" ht="14.25">
      <c r="A161" s="24"/>
      <c r="B161" s="25"/>
      <c r="C161" s="25" t="s">
        <v>257</v>
      </c>
      <c r="D161" s="26"/>
      <c r="E161" s="9"/>
      <c r="F161" s="28">
        <f>Source!AL171</f>
        <v>830.73</v>
      </c>
      <c r="G161" s="27">
        <f>Source!DD171</f>
      </c>
      <c r="H161" s="9">
        <f>Source!AW171</f>
        <v>1</v>
      </c>
      <c r="I161" s="9">
        <f>IF(Source!BC171&lt;&gt;0,Source!BC171,1)</f>
        <v>1</v>
      </c>
      <c r="J161" s="29">
        <f>Source!P171</f>
        <v>180.27</v>
      </c>
      <c r="K161" s="29"/>
    </row>
    <row r="162" spans="1:11" ht="14.25">
      <c r="A162" s="24"/>
      <c r="B162" s="25"/>
      <c r="C162" s="25" t="s">
        <v>258</v>
      </c>
      <c r="D162" s="26" t="s">
        <v>259</v>
      </c>
      <c r="E162" s="9">
        <f>Source!AT171</f>
        <v>70</v>
      </c>
      <c r="F162" s="28"/>
      <c r="G162" s="27"/>
      <c r="H162" s="9"/>
      <c r="I162" s="9"/>
      <c r="J162" s="29">
        <f>SUM(R159:R161)</f>
        <v>246.86</v>
      </c>
      <c r="K162" s="29"/>
    </row>
    <row r="163" spans="1:11" ht="14.25">
      <c r="A163" s="24"/>
      <c r="B163" s="25"/>
      <c r="C163" s="25" t="s">
        <v>260</v>
      </c>
      <c r="D163" s="26" t="s">
        <v>259</v>
      </c>
      <c r="E163" s="9">
        <f>Source!AU171</f>
        <v>10</v>
      </c>
      <c r="F163" s="28"/>
      <c r="G163" s="27"/>
      <c r="H163" s="9"/>
      <c r="I163" s="9"/>
      <c r="J163" s="29">
        <f>SUM(T159:T162)</f>
        <v>35.27</v>
      </c>
      <c r="K163" s="29"/>
    </row>
    <row r="164" spans="1:11" ht="14.25">
      <c r="A164" s="24"/>
      <c r="B164" s="25"/>
      <c r="C164" s="25" t="s">
        <v>262</v>
      </c>
      <c r="D164" s="26" t="s">
        <v>263</v>
      </c>
      <c r="E164" s="9">
        <f>Source!AQ171</f>
        <v>10.82</v>
      </c>
      <c r="F164" s="28"/>
      <c r="G164" s="27">
        <f>Source!DI171</f>
      </c>
      <c r="H164" s="9">
        <f>Source!AV171</f>
        <v>1</v>
      </c>
      <c r="I164" s="9"/>
      <c r="J164" s="29"/>
      <c r="K164" s="29">
        <f>Source!U171</f>
        <v>2.34794</v>
      </c>
    </row>
    <row r="165" spans="1:16" ht="15">
      <c r="A165" s="33"/>
      <c r="B165" s="33"/>
      <c r="C165" s="33"/>
      <c r="D165" s="33"/>
      <c r="E165" s="33"/>
      <c r="F165" s="33"/>
      <c r="G165" s="33"/>
      <c r="H165" s="33"/>
      <c r="I165" s="46">
        <f>J160+J161+J162+J163</f>
        <v>815.0600000000001</v>
      </c>
      <c r="J165" s="46"/>
      <c r="K165" s="34">
        <f>IF(Source!I171&lt;&gt;0,ROUND(I165/Source!I171,2),0)</f>
        <v>3756.04</v>
      </c>
      <c r="P165" s="32">
        <f>I165</f>
        <v>815.0600000000001</v>
      </c>
    </row>
    <row r="166" spans="1:22" ht="71.25">
      <c r="A166" s="24" t="str">
        <f>Source!E172</f>
        <v>13</v>
      </c>
      <c r="B166" s="25" t="str">
        <f>Source!F172</f>
        <v>5.3-3201-4-5/1</v>
      </c>
      <c r="C166" s="25" t="str">
        <f>Source!G172</f>
        <v>Ремонт металлических малых архитектурных форм и оборудования площадок различного назначения, ремонт металлических изделий с заменой поврежденных элементов</v>
      </c>
      <c r="D166" s="26" t="str">
        <f>Source!H172</f>
        <v>шт.</v>
      </c>
      <c r="E166" s="9">
        <f>Source!I172</f>
        <v>1</v>
      </c>
      <c r="F166" s="28"/>
      <c r="G166" s="27"/>
      <c r="H166" s="9"/>
      <c r="I166" s="9"/>
      <c r="J166" s="29"/>
      <c r="K166" s="29"/>
      <c r="Q166">
        <f>ROUND((Source!BZ172/100)*ROUND((Source!AF172*Source!AV172)*Source!I172,2),2)</f>
        <v>114.48</v>
      </c>
      <c r="R166">
        <f>Source!X172</f>
        <v>114.48</v>
      </c>
      <c r="S166">
        <f>ROUND((Source!CA172/100)*ROUND((Source!AF172*Source!AV172)*Source!I172,2),2)</f>
        <v>16.35</v>
      </c>
      <c r="T166">
        <f>Source!Y172</f>
        <v>16.35</v>
      </c>
      <c r="U166">
        <f>ROUND((175/100)*ROUND((Source!AE172*Source!AV172)*Source!I172,2),2)</f>
        <v>0.81</v>
      </c>
      <c r="V166">
        <f>ROUND((105/100)*ROUND(Source!CS172*Source!I172,2),2)</f>
        <v>0.48</v>
      </c>
    </row>
    <row r="167" spans="1:11" ht="14.25">
      <c r="A167" s="24"/>
      <c r="B167" s="25"/>
      <c r="C167" s="25" t="s">
        <v>254</v>
      </c>
      <c r="D167" s="26"/>
      <c r="E167" s="9"/>
      <c r="F167" s="28">
        <f>Source!AO172</f>
        <v>163.54</v>
      </c>
      <c r="G167" s="27">
        <f>Source!DG172</f>
      </c>
      <c r="H167" s="9">
        <f>Source!AV172</f>
        <v>1</v>
      </c>
      <c r="I167" s="9">
        <f>IF(Source!BA172&lt;&gt;0,Source!BA172,1)</f>
        <v>1</v>
      </c>
      <c r="J167" s="29">
        <f>Source!S172</f>
        <v>163.54</v>
      </c>
      <c r="K167" s="29"/>
    </row>
    <row r="168" spans="1:11" ht="14.25">
      <c r="A168" s="24"/>
      <c r="B168" s="25"/>
      <c r="C168" s="25" t="s">
        <v>255</v>
      </c>
      <c r="D168" s="26"/>
      <c r="E168" s="9"/>
      <c r="F168" s="28">
        <f>Source!AM172</f>
        <v>23.71</v>
      </c>
      <c r="G168" s="27">
        <f>Source!DE172</f>
      </c>
      <c r="H168" s="9">
        <f>Source!AV172</f>
        <v>1</v>
      </c>
      <c r="I168" s="9">
        <f>IF(Source!BB172&lt;&gt;0,Source!BB172,1)</f>
        <v>1</v>
      </c>
      <c r="J168" s="29">
        <f>Source!Q172</f>
        <v>23.71</v>
      </c>
      <c r="K168" s="29"/>
    </row>
    <row r="169" spans="1:11" ht="14.25">
      <c r="A169" s="24"/>
      <c r="B169" s="25"/>
      <c r="C169" s="25" t="s">
        <v>256</v>
      </c>
      <c r="D169" s="26"/>
      <c r="E169" s="9"/>
      <c r="F169" s="28">
        <f>Source!AN172</f>
        <v>0.46</v>
      </c>
      <c r="G169" s="27">
        <f>Source!DF172</f>
      </c>
      <c r="H169" s="9">
        <f>Source!AV172</f>
        <v>1</v>
      </c>
      <c r="I169" s="9">
        <f>IF(Source!BS172&lt;&gt;0,Source!BS172,1)</f>
        <v>1</v>
      </c>
      <c r="J169" s="30">
        <f>Source!R172</f>
        <v>0.46</v>
      </c>
      <c r="K169" s="29"/>
    </row>
    <row r="170" spans="1:11" ht="14.25">
      <c r="A170" s="24"/>
      <c r="B170" s="25"/>
      <c r="C170" s="25" t="s">
        <v>257</v>
      </c>
      <c r="D170" s="26"/>
      <c r="E170" s="9"/>
      <c r="F170" s="28">
        <f>Source!AL172</f>
        <v>109.83</v>
      </c>
      <c r="G170" s="27">
        <f>Source!DD172</f>
      </c>
      <c r="H170" s="9">
        <f>Source!AW172</f>
        <v>1</v>
      </c>
      <c r="I170" s="9">
        <f>IF(Source!BC172&lt;&gt;0,Source!BC172,1)</f>
        <v>1</v>
      </c>
      <c r="J170" s="29">
        <f>Source!P172</f>
        <v>109.83</v>
      </c>
      <c r="K170" s="29"/>
    </row>
    <row r="171" spans="1:11" ht="14.25">
      <c r="A171" s="24"/>
      <c r="B171" s="25"/>
      <c r="C171" s="25" t="s">
        <v>258</v>
      </c>
      <c r="D171" s="26" t="s">
        <v>259</v>
      </c>
      <c r="E171" s="9">
        <f>Source!AT172</f>
        <v>70</v>
      </c>
      <c r="F171" s="28"/>
      <c r="G171" s="27"/>
      <c r="H171" s="9"/>
      <c r="I171" s="9"/>
      <c r="J171" s="29">
        <f>SUM(R166:R170)</f>
        <v>114.48</v>
      </c>
      <c r="K171" s="29"/>
    </row>
    <row r="172" spans="1:11" ht="14.25">
      <c r="A172" s="24"/>
      <c r="B172" s="25"/>
      <c r="C172" s="25" t="s">
        <v>260</v>
      </c>
      <c r="D172" s="26" t="s">
        <v>259</v>
      </c>
      <c r="E172" s="9">
        <f>Source!AU172</f>
        <v>10</v>
      </c>
      <c r="F172" s="28"/>
      <c r="G172" s="27"/>
      <c r="H172" s="9"/>
      <c r="I172" s="9"/>
      <c r="J172" s="29">
        <f>SUM(T166:T171)</f>
        <v>16.35</v>
      </c>
      <c r="K172" s="29"/>
    </row>
    <row r="173" spans="1:11" ht="14.25">
      <c r="A173" s="24"/>
      <c r="B173" s="25"/>
      <c r="C173" s="25" t="s">
        <v>261</v>
      </c>
      <c r="D173" s="26" t="s">
        <v>259</v>
      </c>
      <c r="E173" s="9">
        <f>105</f>
        <v>105</v>
      </c>
      <c r="F173" s="28"/>
      <c r="G173" s="27"/>
      <c r="H173" s="9"/>
      <c r="I173" s="9"/>
      <c r="J173" s="29">
        <f>SUM(V166:V172)</f>
        <v>0.48</v>
      </c>
      <c r="K173" s="29"/>
    </row>
    <row r="174" spans="1:11" ht="14.25">
      <c r="A174" s="24"/>
      <c r="B174" s="25"/>
      <c r="C174" s="25" t="s">
        <v>262</v>
      </c>
      <c r="D174" s="26" t="s">
        <v>263</v>
      </c>
      <c r="E174" s="9">
        <f>Source!AQ172</f>
        <v>1.6</v>
      </c>
      <c r="F174" s="28"/>
      <c r="G174" s="27">
        <f>Source!DI172</f>
      </c>
      <c r="H174" s="9">
        <f>Source!AV172</f>
        <v>1</v>
      </c>
      <c r="I174" s="9"/>
      <c r="J174" s="29"/>
      <c r="K174" s="29">
        <f>Source!U172</f>
        <v>1.6</v>
      </c>
    </row>
    <row r="175" spans="1:16" ht="15">
      <c r="A175" s="33"/>
      <c r="B175" s="33"/>
      <c r="C175" s="33"/>
      <c r="D175" s="33"/>
      <c r="E175" s="33"/>
      <c r="F175" s="33"/>
      <c r="G175" s="33"/>
      <c r="H175" s="33"/>
      <c r="I175" s="46">
        <f>J167+J168+J170+J171+J172+J173</f>
        <v>428.39000000000004</v>
      </c>
      <c r="J175" s="46"/>
      <c r="K175" s="34">
        <f>IF(Source!I172&lt;&gt;0,ROUND(I175/Source!I172,2),0)</f>
        <v>428.39</v>
      </c>
      <c r="P175" s="32">
        <f>I175</f>
        <v>428.39000000000004</v>
      </c>
    </row>
    <row r="176" spans="1:22" ht="71.25">
      <c r="A176" s="24" t="str">
        <f>Source!E173</f>
        <v>14</v>
      </c>
      <c r="B176" s="25" t="str">
        <f>Source!F173</f>
        <v>1.29-5805-47-5/1</v>
      </c>
      <c r="C176" s="25" t="str">
        <f>Source!G173</f>
        <v>Оксидирование меди и ее сплавов в черный цвет, черный с синеватым, зеленоватым, бурым оттенками, площадь обрабатываемых деталей более 20 дм2</v>
      </c>
      <c r="D176" s="26" t="str">
        <f>Source!H173</f>
        <v>м2</v>
      </c>
      <c r="E176" s="9">
        <f>Source!I173</f>
        <v>3.125</v>
      </c>
      <c r="F176" s="28"/>
      <c r="G176" s="27"/>
      <c r="H176" s="9"/>
      <c r="I176" s="9"/>
      <c r="J176" s="29"/>
      <c r="K176" s="29"/>
      <c r="Q176">
        <f>ROUND((Source!BZ173/100)*ROUND((Source!AF173*Source!AV173)*Source!I173,2),2)</f>
        <v>908.29</v>
      </c>
      <c r="R176">
        <f>Source!X173</f>
        <v>908.29</v>
      </c>
      <c r="S176">
        <f>ROUND((Source!CA173/100)*ROUND((Source!AF173*Source!AV173)*Source!I173,2),2)</f>
        <v>129.76</v>
      </c>
      <c r="T176">
        <f>Source!Y173</f>
        <v>129.76</v>
      </c>
      <c r="U176">
        <f>ROUND((175/100)*ROUND((Source!AE173*Source!AV173)*Source!I173,2),2)</f>
        <v>0</v>
      </c>
      <c r="V176">
        <f>ROUND((105/100)*ROUND(Source!CS173*Source!I173,2),2)</f>
        <v>0</v>
      </c>
    </row>
    <row r="177" spans="1:11" ht="14.25">
      <c r="A177" s="24"/>
      <c r="B177" s="25"/>
      <c r="C177" s="25" t="s">
        <v>254</v>
      </c>
      <c r="D177" s="26"/>
      <c r="E177" s="9"/>
      <c r="F177" s="28">
        <f>Source!AO173</f>
        <v>415.22</v>
      </c>
      <c r="G177" s="27">
        <f>Source!DG173</f>
      </c>
      <c r="H177" s="9">
        <f>Source!AV173</f>
        <v>1</v>
      </c>
      <c r="I177" s="9">
        <f>IF(Source!BA173&lt;&gt;0,Source!BA173,1)</f>
        <v>1</v>
      </c>
      <c r="J177" s="29">
        <f>Source!S173</f>
        <v>1297.56</v>
      </c>
      <c r="K177" s="29"/>
    </row>
    <row r="178" spans="1:11" ht="14.25">
      <c r="A178" s="24"/>
      <c r="B178" s="25"/>
      <c r="C178" s="25" t="s">
        <v>257</v>
      </c>
      <c r="D178" s="26"/>
      <c r="E178" s="9"/>
      <c r="F178" s="28">
        <f>Source!AL173</f>
        <v>127.95</v>
      </c>
      <c r="G178" s="27">
        <f>Source!DD173</f>
      </c>
      <c r="H178" s="9">
        <f>Source!AW173</f>
        <v>1</v>
      </c>
      <c r="I178" s="9">
        <f>IF(Source!BC173&lt;&gt;0,Source!BC173,1)</f>
        <v>1</v>
      </c>
      <c r="J178" s="29">
        <f>Source!P173</f>
        <v>399.84</v>
      </c>
      <c r="K178" s="29"/>
    </row>
    <row r="179" spans="1:11" ht="14.25">
      <c r="A179" s="24"/>
      <c r="B179" s="25"/>
      <c r="C179" s="25" t="s">
        <v>258</v>
      </c>
      <c r="D179" s="26" t="s">
        <v>259</v>
      </c>
      <c r="E179" s="9">
        <f>Source!AT173</f>
        <v>70</v>
      </c>
      <c r="F179" s="28"/>
      <c r="G179" s="27"/>
      <c r="H179" s="9"/>
      <c r="I179" s="9"/>
      <c r="J179" s="29">
        <f>SUM(R176:R178)</f>
        <v>908.29</v>
      </c>
      <c r="K179" s="29"/>
    </row>
    <row r="180" spans="1:11" ht="14.25">
      <c r="A180" s="24"/>
      <c r="B180" s="25"/>
      <c r="C180" s="25" t="s">
        <v>260</v>
      </c>
      <c r="D180" s="26" t="s">
        <v>259</v>
      </c>
      <c r="E180" s="9">
        <f>Source!AU173</f>
        <v>10</v>
      </c>
      <c r="F180" s="28"/>
      <c r="G180" s="27"/>
      <c r="H180" s="9"/>
      <c r="I180" s="9"/>
      <c r="J180" s="29">
        <f>SUM(T176:T179)</f>
        <v>129.76</v>
      </c>
      <c r="K180" s="29"/>
    </row>
    <row r="181" spans="1:11" ht="14.25">
      <c r="A181" s="24"/>
      <c r="B181" s="25"/>
      <c r="C181" s="25" t="s">
        <v>262</v>
      </c>
      <c r="D181" s="26" t="s">
        <v>263</v>
      </c>
      <c r="E181" s="9">
        <f>Source!AQ173</f>
        <v>2.4</v>
      </c>
      <c r="F181" s="28"/>
      <c r="G181" s="27">
        <f>Source!DI173</f>
      </c>
      <c r="H181" s="9">
        <f>Source!AV173</f>
        <v>1</v>
      </c>
      <c r="I181" s="9"/>
      <c r="J181" s="29"/>
      <c r="K181" s="29">
        <f>Source!U173</f>
        <v>7.5</v>
      </c>
    </row>
    <row r="182" spans="1:16" ht="15">
      <c r="A182" s="33"/>
      <c r="B182" s="33"/>
      <c r="C182" s="33"/>
      <c r="D182" s="33"/>
      <c r="E182" s="33"/>
      <c r="F182" s="33"/>
      <c r="G182" s="33"/>
      <c r="H182" s="33"/>
      <c r="I182" s="46">
        <f>J177+J178+J179+J180</f>
        <v>2735.45</v>
      </c>
      <c r="J182" s="46"/>
      <c r="K182" s="34">
        <f>IF(Source!I173&lt;&gt;0,ROUND(I182/Source!I173,2),0)</f>
        <v>875.34</v>
      </c>
      <c r="P182" s="32">
        <f>I182</f>
        <v>2735.45</v>
      </c>
    </row>
    <row r="183" spans="1:22" ht="57">
      <c r="A183" s="24" t="str">
        <f>Source!E174</f>
        <v>15</v>
      </c>
      <c r="B183" s="25" t="str">
        <f>Source!F174</f>
        <v>1.14-3203-13-12/1</v>
      </c>
      <c r="C183" s="25" t="str">
        <f>Source!G174</f>
        <v>Окраска масляными составами за один раз металлических поверхностей водосточных труб с телескопических вышек - окраска флагштоков прим.</v>
      </c>
      <c r="D183" s="26" t="str">
        <f>Source!H174</f>
        <v>100 м2</v>
      </c>
      <c r="E183" s="9">
        <f>Source!I174</f>
        <v>0.03125</v>
      </c>
      <c r="F183" s="28"/>
      <c r="G183" s="27"/>
      <c r="H183" s="9"/>
      <c r="I183" s="9"/>
      <c r="J183" s="29"/>
      <c r="K183" s="29"/>
      <c r="Q183">
        <f>ROUND((Source!BZ174/100)*ROUND((Source!AF174*Source!AV174)*Source!I174,2),2)</f>
        <v>97.82</v>
      </c>
      <c r="R183">
        <f>Source!X174</f>
        <v>97.82</v>
      </c>
      <c r="S183">
        <f>ROUND((Source!CA174/100)*ROUND((Source!AF174*Source!AV174)*Source!I174,2),2)</f>
        <v>13.97</v>
      </c>
      <c r="T183">
        <f>Source!Y174</f>
        <v>13.97</v>
      </c>
      <c r="U183">
        <f>ROUND((175/100)*ROUND((Source!AE174*Source!AV174)*Source!I174,2),2)</f>
        <v>408.42</v>
      </c>
      <c r="V183">
        <f>ROUND((105/100)*ROUND(Source!CS174*Source!I174,2),2)</f>
        <v>245.05</v>
      </c>
    </row>
    <row r="184" spans="1:11" ht="14.25">
      <c r="A184" s="24"/>
      <c r="B184" s="25"/>
      <c r="C184" s="25" t="s">
        <v>254</v>
      </c>
      <c r="D184" s="26"/>
      <c r="E184" s="9"/>
      <c r="F184" s="28">
        <f>Source!AO174</f>
        <v>4471.79</v>
      </c>
      <c r="G184" s="27">
        <f>Source!DG174</f>
      </c>
      <c r="H184" s="9">
        <f>Source!AV174</f>
        <v>1</v>
      </c>
      <c r="I184" s="9">
        <f>IF(Source!BA174&lt;&gt;0,Source!BA174,1)</f>
        <v>1</v>
      </c>
      <c r="J184" s="29">
        <f>Source!S174</f>
        <v>139.74</v>
      </c>
      <c r="K184" s="29"/>
    </row>
    <row r="185" spans="1:11" ht="14.25">
      <c r="A185" s="24"/>
      <c r="B185" s="25"/>
      <c r="C185" s="25" t="s">
        <v>255</v>
      </c>
      <c r="D185" s="26"/>
      <c r="E185" s="9"/>
      <c r="F185" s="28">
        <f>Source!AM174</f>
        <v>17298.37</v>
      </c>
      <c r="G185" s="27">
        <f>Source!DE174</f>
      </c>
      <c r="H185" s="9">
        <f>Source!AV174</f>
        <v>1</v>
      </c>
      <c r="I185" s="9">
        <f>IF(Source!BB174&lt;&gt;0,Source!BB174,1)</f>
        <v>1</v>
      </c>
      <c r="J185" s="29">
        <f>Source!Q174</f>
        <v>540.57</v>
      </c>
      <c r="K185" s="29"/>
    </row>
    <row r="186" spans="1:11" ht="14.25">
      <c r="A186" s="24"/>
      <c r="B186" s="25"/>
      <c r="C186" s="25" t="s">
        <v>256</v>
      </c>
      <c r="D186" s="26"/>
      <c r="E186" s="9"/>
      <c r="F186" s="28">
        <f>Source!AN174</f>
        <v>7468.27</v>
      </c>
      <c r="G186" s="27">
        <f>Source!DF174</f>
      </c>
      <c r="H186" s="9">
        <f>Source!AV174</f>
        <v>1</v>
      </c>
      <c r="I186" s="9">
        <f>IF(Source!BS174&lt;&gt;0,Source!BS174,1)</f>
        <v>1</v>
      </c>
      <c r="J186" s="30">
        <f>Source!R174</f>
        <v>233.38</v>
      </c>
      <c r="K186" s="29"/>
    </row>
    <row r="187" spans="1:11" ht="14.25">
      <c r="A187" s="24"/>
      <c r="B187" s="25"/>
      <c r="C187" s="25" t="s">
        <v>257</v>
      </c>
      <c r="D187" s="26"/>
      <c r="E187" s="9"/>
      <c r="F187" s="28">
        <f>Source!AL174</f>
        <v>1572.54</v>
      </c>
      <c r="G187" s="27">
        <f>Source!DD174</f>
      </c>
      <c r="H187" s="9">
        <f>Source!AW174</f>
        <v>1</v>
      </c>
      <c r="I187" s="9">
        <f>IF(Source!BC174&lt;&gt;0,Source!BC174,1)</f>
        <v>1</v>
      </c>
      <c r="J187" s="29">
        <f>Source!P174</f>
        <v>49.14</v>
      </c>
      <c r="K187" s="29"/>
    </row>
    <row r="188" spans="1:11" ht="14.25">
      <c r="A188" s="24"/>
      <c r="B188" s="25"/>
      <c r="C188" s="25" t="s">
        <v>258</v>
      </c>
      <c r="D188" s="26" t="s">
        <v>259</v>
      </c>
      <c r="E188" s="9">
        <f>Source!AT174</f>
        <v>70</v>
      </c>
      <c r="F188" s="28"/>
      <c r="G188" s="27"/>
      <c r="H188" s="9"/>
      <c r="I188" s="9"/>
      <c r="J188" s="29">
        <f>SUM(R183:R187)</f>
        <v>97.82</v>
      </c>
      <c r="K188" s="29"/>
    </row>
    <row r="189" spans="1:11" ht="14.25">
      <c r="A189" s="24"/>
      <c r="B189" s="25"/>
      <c r="C189" s="25" t="s">
        <v>260</v>
      </c>
      <c r="D189" s="26" t="s">
        <v>259</v>
      </c>
      <c r="E189" s="9">
        <f>Source!AU174</f>
        <v>10</v>
      </c>
      <c r="F189" s="28"/>
      <c r="G189" s="27"/>
      <c r="H189" s="9"/>
      <c r="I189" s="9"/>
      <c r="J189" s="29">
        <f>SUM(T183:T188)</f>
        <v>13.97</v>
      </c>
      <c r="K189" s="29"/>
    </row>
    <row r="190" spans="1:11" ht="14.25">
      <c r="A190" s="24"/>
      <c r="B190" s="25"/>
      <c r="C190" s="25" t="s">
        <v>261</v>
      </c>
      <c r="D190" s="26" t="s">
        <v>259</v>
      </c>
      <c r="E190" s="9">
        <f>105</f>
        <v>105</v>
      </c>
      <c r="F190" s="28"/>
      <c r="G190" s="27"/>
      <c r="H190" s="9"/>
      <c r="I190" s="9"/>
      <c r="J190" s="29">
        <f>SUM(V183:V189)</f>
        <v>245.05</v>
      </c>
      <c r="K190" s="29"/>
    </row>
    <row r="191" spans="1:11" ht="14.25">
      <c r="A191" s="24"/>
      <c r="B191" s="25"/>
      <c r="C191" s="25" t="s">
        <v>262</v>
      </c>
      <c r="D191" s="26" t="s">
        <v>263</v>
      </c>
      <c r="E191" s="9">
        <f>Source!AQ174</f>
        <v>39.5</v>
      </c>
      <c r="F191" s="28"/>
      <c r="G191" s="27">
        <f>Source!DI174</f>
      </c>
      <c r="H191" s="9">
        <f>Source!AV174</f>
        <v>1</v>
      </c>
      <c r="I191" s="9"/>
      <c r="J191" s="29"/>
      <c r="K191" s="29">
        <f>Source!U174</f>
        <v>1.234375</v>
      </c>
    </row>
    <row r="192" spans="1:16" ht="15">
      <c r="A192" s="33"/>
      <c r="B192" s="33"/>
      <c r="C192" s="33"/>
      <c r="D192" s="33"/>
      <c r="E192" s="33"/>
      <c r="F192" s="33"/>
      <c r="G192" s="33"/>
      <c r="H192" s="33"/>
      <c r="I192" s="46">
        <f>J184+J185+J187+J188+J189+J190</f>
        <v>1086.29</v>
      </c>
      <c r="J192" s="46"/>
      <c r="K192" s="34">
        <f>IF(Source!I174&lt;&gt;0,ROUND(I192/Source!I174,2),0)</f>
        <v>34761.28</v>
      </c>
      <c r="P192" s="32">
        <f>I192</f>
        <v>1086.29</v>
      </c>
    </row>
    <row r="194" spans="1:32" ht="15">
      <c r="A194" s="43" t="str">
        <f>CONCATENATE("Итого по разделу: ",IF(Source!G176&lt;&gt;"Новый раздел",Source!G176,""))</f>
        <v>Итого по разделу: Ремонт и обслуживание</v>
      </c>
      <c r="B194" s="43"/>
      <c r="C194" s="43"/>
      <c r="D194" s="43"/>
      <c r="E194" s="43"/>
      <c r="F194" s="43"/>
      <c r="G194" s="43"/>
      <c r="H194" s="43"/>
      <c r="I194" s="44">
        <f>SUM(P119:P193)</f>
        <v>384685.45</v>
      </c>
      <c r="J194" s="45"/>
      <c r="K194" s="35"/>
      <c r="AF194" s="36" t="str">
        <f>CONCATENATE("Итого по разделу: ",IF(Source!G176&lt;&gt;"Новый раздел",Source!G176,""))</f>
        <v>Итого по разделу: Ремонт и обслуживание</v>
      </c>
    </row>
    <row r="197" spans="1:32" ht="30">
      <c r="A197" s="43" t="str">
        <f>CONCATENATE("Итого по локальной смете: ",IF(Source!G202&lt;&gt;"Новая локальная смета",Source!G202,""))</f>
        <v>Итого по локальной смете: Оказание услуг по праздничному оформлению территории Северного административного округа города Москвы</v>
      </c>
      <c r="B197" s="43"/>
      <c r="C197" s="43"/>
      <c r="D197" s="43"/>
      <c r="E197" s="43"/>
      <c r="F197" s="43"/>
      <c r="G197" s="43"/>
      <c r="H197" s="43"/>
      <c r="I197" s="44">
        <f>SUM(P30:P196)</f>
        <v>3618542.3600000013</v>
      </c>
      <c r="J197" s="45"/>
      <c r="K197" s="35"/>
      <c r="AF197" s="36" t="str">
        <f>CONCATENATE("Итого по локальной смете: ",IF(Source!G202&lt;&gt;"Новая локальная смета",Source!G202,""))</f>
        <v>Итого по локальной смете: Оказание услуг по праздничному оформлению территории Северного административного округа города Москвы</v>
      </c>
    </row>
    <row r="200" spans="1:32" ht="15" hidden="1">
      <c r="A200" s="43" t="str">
        <f>CONCATENATE("Итого по смете: ",IF(Source!G228&lt;&gt;"Новый объект",Source!G228,""))</f>
        <v>Итого по смете: №151-27.05.16 С СН-2012 Смета на праздничное оформление города(Золотов П)</v>
      </c>
      <c r="B200" s="43"/>
      <c r="C200" s="43"/>
      <c r="D200" s="43"/>
      <c r="E200" s="43"/>
      <c r="F200" s="43"/>
      <c r="G200" s="43"/>
      <c r="H200" s="43"/>
      <c r="I200" s="44">
        <f>SUM(P1:P199)</f>
        <v>3618542.3600000013</v>
      </c>
      <c r="J200" s="45"/>
      <c r="K200" s="35"/>
      <c r="AF200" s="36" t="str">
        <f>CONCATENATE("Итого по смете: ",IF(Source!G228&lt;&gt;"Новый объект",Source!G228,""))</f>
        <v>Итого по смете: №151-27.05.16 С СН-2012 Смета на праздничное оформление города(Золотов П)</v>
      </c>
    </row>
    <row r="201" spans="3:34" ht="14.25">
      <c r="C201" s="41" t="str">
        <f>Source!H253</f>
        <v>Всего по смете</v>
      </c>
      <c r="D201" s="41"/>
      <c r="E201" s="41"/>
      <c r="F201" s="41"/>
      <c r="G201" s="41"/>
      <c r="H201" s="41"/>
      <c r="I201" s="42">
        <f>IF(Source!F253=0,"",Source!F253)</f>
        <v>3618542.36</v>
      </c>
      <c r="J201" s="42"/>
      <c r="AH201" s="37" t="s">
        <v>161</v>
      </c>
    </row>
    <row r="202" spans="3:34" ht="14.25">
      <c r="C202" s="41" t="str">
        <f>Source!H254</f>
        <v>НДС 18%</v>
      </c>
      <c r="D202" s="41"/>
      <c r="E202" s="41"/>
      <c r="F202" s="41"/>
      <c r="G202" s="41"/>
      <c r="H202" s="41"/>
      <c r="I202" s="42">
        <f>IF(Source!F254=0,"",Source!F254)</f>
        <v>651337.62</v>
      </c>
      <c r="J202" s="42"/>
      <c r="AH202" s="37" t="s">
        <v>163</v>
      </c>
    </row>
    <row r="203" spans="3:34" ht="14.25">
      <c r="C203" s="41" t="str">
        <f>Source!H255</f>
        <v>Итого с НДС</v>
      </c>
      <c r="D203" s="41"/>
      <c r="E203" s="41"/>
      <c r="F203" s="41"/>
      <c r="G203" s="41"/>
      <c r="H203" s="41"/>
      <c r="I203" s="42">
        <f>IF(Source!F255=0,"",Source!F255)</f>
        <v>4269879.98</v>
      </c>
      <c r="J203" s="42"/>
      <c r="AH203" s="37" t="s">
        <v>165</v>
      </c>
    </row>
    <row r="206" spans="1:11" ht="14.25">
      <c r="A206" s="39" t="s">
        <v>265</v>
      </c>
      <c r="B206" s="39"/>
      <c r="C206" s="38" t="str">
        <f>IF(Source!AC11&lt;&gt;"",Source!AC11," ")</f>
        <v> </v>
      </c>
      <c r="D206" s="38"/>
      <c r="E206" s="38"/>
      <c r="F206" s="38"/>
      <c r="G206" s="38"/>
      <c r="H206" s="10" t="str">
        <f>IF(Source!AB11&lt;&gt;"",Source!AB11," ")</f>
        <v> </v>
      </c>
      <c r="I206" s="10"/>
      <c r="J206" s="10"/>
      <c r="K206" s="10"/>
    </row>
    <row r="207" spans="1:11" ht="14.25">
      <c r="A207" s="10"/>
      <c r="B207" s="10"/>
      <c r="C207" s="40" t="s">
        <v>266</v>
      </c>
      <c r="D207" s="40"/>
      <c r="E207" s="40"/>
      <c r="F207" s="40"/>
      <c r="G207" s="40"/>
      <c r="H207" s="10"/>
      <c r="I207" s="10"/>
      <c r="J207" s="10"/>
      <c r="K207" s="10"/>
    </row>
    <row r="208" spans="1:11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4.25">
      <c r="A209" s="39" t="s">
        <v>267</v>
      </c>
      <c r="B209" s="39"/>
      <c r="C209" s="38" t="str">
        <f>IF(Source!AE11&lt;&gt;"",Source!AE11," ")</f>
        <v> </v>
      </c>
      <c r="D209" s="38"/>
      <c r="E209" s="38"/>
      <c r="F209" s="38"/>
      <c r="G209" s="38"/>
      <c r="H209" s="10" t="str">
        <f>IF(Source!AD11&lt;&gt;"",Source!AD11," ")</f>
        <v> </v>
      </c>
      <c r="I209" s="10"/>
      <c r="J209" s="10"/>
      <c r="K209" s="10"/>
    </row>
    <row r="210" spans="1:11" ht="14.25">
      <c r="A210" s="10"/>
      <c r="B210" s="10"/>
      <c r="C210" s="40" t="s">
        <v>266</v>
      </c>
      <c r="D210" s="40"/>
      <c r="E210" s="40"/>
      <c r="F210" s="40"/>
      <c r="G210" s="40"/>
      <c r="H210" s="10"/>
      <c r="I210" s="10"/>
      <c r="J210" s="10"/>
      <c r="K210" s="10"/>
    </row>
  </sheetData>
  <sheetProtection/>
  <mergeCells count="80">
    <mergeCell ref="B6:E6"/>
    <mergeCell ref="G6:K6"/>
    <mergeCell ref="B7:E7"/>
    <mergeCell ref="G7:K7"/>
    <mergeCell ref="J2:K2"/>
    <mergeCell ref="A10:K10"/>
    <mergeCell ref="A11:K11"/>
    <mergeCell ref="A14:K14"/>
    <mergeCell ref="B3:E3"/>
    <mergeCell ref="G3:K3"/>
    <mergeCell ref="B4:E4"/>
    <mergeCell ref="G4:K4"/>
    <mergeCell ref="A15:K15"/>
    <mergeCell ref="A17:K17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A31:K31"/>
    <mergeCell ref="I44:J44"/>
    <mergeCell ref="I53:J53"/>
    <mergeCell ref="I55:J55"/>
    <mergeCell ref="A55:H55"/>
    <mergeCell ref="A58:K58"/>
    <mergeCell ref="I71:J71"/>
    <mergeCell ref="I80:J80"/>
    <mergeCell ref="I82:J82"/>
    <mergeCell ref="A82:H82"/>
    <mergeCell ref="A85:K85"/>
    <mergeCell ref="I98:J98"/>
    <mergeCell ref="I107:J107"/>
    <mergeCell ref="I109:J109"/>
    <mergeCell ref="A109:H109"/>
    <mergeCell ref="A112:K112"/>
    <mergeCell ref="I114:J114"/>
    <mergeCell ref="I116:J116"/>
    <mergeCell ref="A116:H116"/>
    <mergeCell ref="A119:K119"/>
    <mergeCell ref="I129:J129"/>
    <mergeCell ref="I139:J139"/>
    <mergeCell ref="I149:J149"/>
    <mergeCell ref="I158:J158"/>
    <mergeCell ref="I165:J165"/>
    <mergeCell ref="I175:J175"/>
    <mergeCell ref="I182:J182"/>
    <mergeCell ref="I192:J192"/>
    <mergeCell ref="I194:J194"/>
    <mergeCell ref="A194:H194"/>
    <mergeCell ref="I197:J197"/>
    <mergeCell ref="A197:H197"/>
    <mergeCell ref="I200:J200"/>
    <mergeCell ref="A200:H200"/>
    <mergeCell ref="C201:H201"/>
    <mergeCell ref="I201:J201"/>
    <mergeCell ref="A209:B209"/>
    <mergeCell ref="C210:G210"/>
    <mergeCell ref="C202:H202"/>
    <mergeCell ref="I202:J202"/>
    <mergeCell ref="C203:H203"/>
    <mergeCell ref="I203:J203"/>
    <mergeCell ref="A206:B206"/>
    <mergeCell ref="C207:G207"/>
  </mergeCells>
  <printOptions/>
  <pageMargins left="0.3937007874015748" right="0.1968503937007874" top="0.1968503937007874" bottom="0.3937007874015748" header="0.1968503937007874" footer="0.1968503937007874"/>
  <pageSetup horizontalDpi="600" verticalDpi="600" orientation="portrait" paperSize="9" scale="6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1:GR264"/>
  <sheetViews>
    <sheetView zoomScalePageLayoutView="0" workbookViewId="0" topLeftCell="A1">
      <selection activeCell="A1" sqref="A1"/>
    </sheetView>
  </sheetViews>
  <sheetFormatPr defaultColWidth="9.140625" defaultRowHeight="12.75"/>
  <sheetData>
    <row r="11" spans="1:133" ht="12.75">
      <c r="A11" s="1">
        <v>1</v>
      </c>
      <c r="B11" s="1">
        <v>261</v>
      </c>
      <c r="C11" s="1">
        <v>0</v>
      </c>
      <c r="D11" s="1">
        <f>ROW(A228)</f>
        <v>228</v>
      </c>
      <c r="E11" s="1">
        <v>0</v>
      </c>
      <c r="F11" s="1" t="s">
        <v>3</v>
      </c>
      <c r="G11" s="1" t="s">
        <v>4</v>
      </c>
      <c r="H11" s="1" t="s">
        <v>2</v>
      </c>
      <c r="I11" s="1">
        <v>0</v>
      </c>
      <c r="J11" s="1" t="s">
        <v>2</v>
      </c>
      <c r="K11" s="1"/>
      <c r="L11" s="1"/>
      <c r="M11" s="1"/>
      <c r="N11" s="1"/>
      <c r="O11" s="1">
        <v>0</v>
      </c>
      <c r="P11" s="1">
        <v>0</v>
      </c>
      <c r="Q11" s="1">
        <v>0</v>
      </c>
      <c r="R11" s="1">
        <v>105</v>
      </c>
      <c r="S11" s="1"/>
      <c r="T11" s="1"/>
      <c r="U11" s="1" t="s">
        <v>2</v>
      </c>
      <c r="V11" s="1">
        <v>0</v>
      </c>
      <c r="W11" s="1" t="s">
        <v>2</v>
      </c>
      <c r="X11" s="1" t="s">
        <v>2</v>
      </c>
      <c r="Y11" s="1" t="s">
        <v>2</v>
      </c>
      <c r="Z11" s="1" t="s">
        <v>2</v>
      </c>
      <c r="AA11" s="1" t="s">
        <v>2</v>
      </c>
      <c r="AB11" s="1" t="s">
        <v>2</v>
      </c>
      <c r="AC11" s="1" t="s">
        <v>2</v>
      </c>
      <c r="AD11" s="1" t="s">
        <v>2</v>
      </c>
      <c r="AE11" s="1" t="s">
        <v>2</v>
      </c>
      <c r="AF11" s="1" t="s">
        <v>2</v>
      </c>
      <c r="AG11" s="1" t="s">
        <v>2</v>
      </c>
      <c r="AH11" s="1" t="s">
        <v>2</v>
      </c>
      <c r="AI11" s="1" t="s">
        <v>2</v>
      </c>
      <c r="AJ11" s="1" t="s">
        <v>2</v>
      </c>
      <c r="AK11" s="1"/>
      <c r="AL11" s="1" t="s">
        <v>2</v>
      </c>
      <c r="AM11" s="1" t="s">
        <v>2</v>
      </c>
      <c r="AN11" s="1" t="s">
        <v>2</v>
      </c>
      <c r="AO11" s="1"/>
      <c r="AP11" s="1" t="s">
        <v>2</v>
      </c>
      <c r="AQ11" s="1" t="s">
        <v>2</v>
      </c>
      <c r="AR11" s="1" t="s">
        <v>2</v>
      </c>
      <c r="AS11" s="1"/>
      <c r="AT11" s="1"/>
      <c r="AU11" s="1"/>
      <c r="AV11" s="1"/>
      <c r="AW11" s="1"/>
      <c r="AX11" s="1" t="s">
        <v>2</v>
      </c>
      <c r="AY11" s="1" t="s">
        <v>2</v>
      </c>
      <c r="AZ11" s="1" t="s">
        <v>2</v>
      </c>
      <c r="BA11" s="1"/>
      <c r="BB11" s="1"/>
      <c r="BC11" s="1"/>
      <c r="BD11" s="1"/>
      <c r="BE11" s="1"/>
      <c r="BF11" s="1"/>
      <c r="BG11" s="1"/>
      <c r="BH11" s="1" t="s">
        <v>5</v>
      </c>
      <c r="BI11" s="1" t="s">
        <v>6</v>
      </c>
      <c r="BJ11" s="1">
        <v>1</v>
      </c>
      <c r="BK11" s="1">
        <v>1</v>
      </c>
      <c r="BL11" s="1">
        <v>0</v>
      </c>
      <c r="BM11" s="1">
        <v>0</v>
      </c>
      <c r="BN11" s="1">
        <v>1</v>
      </c>
      <c r="BO11" s="1">
        <v>0</v>
      </c>
      <c r="BP11" s="1">
        <v>6</v>
      </c>
      <c r="BQ11" s="1">
        <v>2</v>
      </c>
      <c r="BR11" s="1">
        <v>1</v>
      </c>
      <c r="BS11" s="1">
        <v>1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 t="s">
        <v>7</v>
      </c>
      <c r="BZ11" s="1" t="s">
        <v>8</v>
      </c>
      <c r="CA11" s="1" t="s">
        <v>9</v>
      </c>
      <c r="CB11" s="1" t="s">
        <v>9</v>
      </c>
      <c r="CC11" s="1" t="s">
        <v>9</v>
      </c>
      <c r="CD11" s="1" t="s">
        <v>9</v>
      </c>
      <c r="CE11" s="1" t="s">
        <v>2</v>
      </c>
      <c r="CF11" s="1">
        <v>0</v>
      </c>
      <c r="CG11" s="1">
        <v>0</v>
      </c>
      <c r="CH11" s="1">
        <v>8200</v>
      </c>
      <c r="CI11" s="1" t="s">
        <v>2</v>
      </c>
      <c r="CJ11" s="1" t="s">
        <v>2</v>
      </c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>
        <v>0</v>
      </c>
    </row>
    <row r="14" spans="1:133" ht="12.75">
      <c r="A14" s="1">
        <v>15</v>
      </c>
      <c r="B14" s="1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7" spans="1:118" ht="12.75">
      <c r="A17" s="2">
        <v>52</v>
      </c>
      <c r="B17" s="2">
        <f aca="true" t="shared" si="0" ref="B17:G17">B228</f>
        <v>261</v>
      </c>
      <c r="C17" s="2">
        <f t="shared" si="0"/>
        <v>1</v>
      </c>
      <c r="D17" s="2">
        <f t="shared" si="0"/>
        <v>11</v>
      </c>
      <c r="E17" s="2">
        <f t="shared" si="0"/>
        <v>0</v>
      </c>
      <c r="F17" s="2" t="str">
        <f t="shared" si="0"/>
        <v>Новый объект</v>
      </c>
      <c r="G17" s="2" t="str">
        <f t="shared" si="0"/>
        <v>№151-27.05.16 С СН-2012 Смета на праздничное оформление города(Золотов П)</v>
      </c>
      <c r="H17" s="2"/>
      <c r="I17" s="2"/>
      <c r="J17" s="2"/>
      <c r="K17" s="2"/>
      <c r="L17" s="2"/>
      <c r="M17" s="2"/>
      <c r="N17" s="2"/>
      <c r="O17" s="2">
        <f aca="true" t="shared" si="1" ref="O17:AT17">O228</f>
        <v>3168577.81</v>
      </c>
      <c r="P17" s="2">
        <f t="shared" si="1"/>
        <v>2469861.47</v>
      </c>
      <c r="Q17" s="2">
        <f t="shared" si="1"/>
        <v>514344.54</v>
      </c>
      <c r="R17" s="2">
        <f t="shared" si="1"/>
        <v>288063.9</v>
      </c>
      <c r="S17" s="2">
        <f t="shared" si="1"/>
        <v>184371.8</v>
      </c>
      <c r="T17" s="2">
        <f t="shared" si="1"/>
        <v>0</v>
      </c>
      <c r="U17" s="2">
        <f t="shared" si="1"/>
        <v>1644.0423150000001</v>
      </c>
      <c r="V17" s="2">
        <f t="shared" si="1"/>
        <v>0</v>
      </c>
      <c r="W17" s="2">
        <f t="shared" si="1"/>
        <v>0</v>
      </c>
      <c r="X17" s="2">
        <f t="shared" si="1"/>
        <v>129060.27</v>
      </c>
      <c r="Y17" s="2">
        <f t="shared" si="1"/>
        <v>18437.18</v>
      </c>
      <c r="Z17" s="2">
        <f t="shared" si="1"/>
        <v>0</v>
      </c>
      <c r="AA17" s="2">
        <f t="shared" si="1"/>
        <v>0</v>
      </c>
      <c r="AB17" s="2">
        <f t="shared" si="1"/>
        <v>0</v>
      </c>
      <c r="AC17" s="2">
        <f t="shared" si="1"/>
        <v>0</v>
      </c>
      <c r="AD17" s="2">
        <f t="shared" si="1"/>
        <v>0</v>
      </c>
      <c r="AE17" s="2">
        <f t="shared" si="1"/>
        <v>0</v>
      </c>
      <c r="AF17" s="2">
        <f t="shared" si="1"/>
        <v>0</v>
      </c>
      <c r="AG17" s="2">
        <f t="shared" si="1"/>
        <v>0</v>
      </c>
      <c r="AH17" s="2">
        <f t="shared" si="1"/>
        <v>0</v>
      </c>
      <c r="AI17" s="2">
        <f t="shared" si="1"/>
        <v>0</v>
      </c>
      <c r="AJ17" s="2">
        <f t="shared" si="1"/>
        <v>0</v>
      </c>
      <c r="AK17" s="2">
        <f t="shared" si="1"/>
        <v>0</v>
      </c>
      <c r="AL17" s="2">
        <f t="shared" si="1"/>
        <v>0</v>
      </c>
      <c r="AM17" s="2">
        <f t="shared" si="1"/>
        <v>0</v>
      </c>
      <c r="AN17" s="2">
        <f t="shared" si="1"/>
        <v>0</v>
      </c>
      <c r="AO17" s="2">
        <f t="shared" si="1"/>
        <v>0</v>
      </c>
      <c r="AP17" s="2">
        <f t="shared" si="1"/>
        <v>0</v>
      </c>
      <c r="AQ17" s="2">
        <f t="shared" si="1"/>
        <v>0</v>
      </c>
      <c r="AR17" s="2">
        <f t="shared" si="1"/>
        <v>3618542.36</v>
      </c>
      <c r="AS17" s="2">
        <f t="shared" si="1"/>
        <v>840699.64</v>
      </c>
      <c r="AT17" s="2">
        <f t="shared" si="1"/>
        <v>0</v>
      </c>
      <c r="AU17" s="2">
        <f aca="true" t="shared" si="2" ref="AU17:BZ17">AU228</f>
        <v>2777842.72</v>
      </c>
      <c r="AV17" s="2">
        <f t="shared" si="2"/>
        <v>2469861.47</v>
      </c>
      <c r="AW17" s="2">
        <f t="shared" si="2"/>
        <v>2469861.47</v>
      </c>
      <c r="AX17" s="2">
        <f t="shared" si="2"/>
        <v>0</v>
      </c>
      <c r="AY17" s="2">
        <f t="shared" si="2"/>
        <v>2469861.47</v>
      </c>
      <c r="AZ17" s="2">
        <f t="shared" si="2"/>
        <v>0</v>
      </c>
      <c r="BA17" s="2">
        <f t="shared" si="2"/>
        <v>0</v>
      </c>
      <c r="BB17" s="2">
        <f t="shared" si="2"/>
        <v>0</v>
      </c>
      <c r="BC17" s="2">
        <f t="shared" si="2"/>
        <v>0</v>
      </c>
      <c r="BD17" s="2">
        <f t="shared" si="2"/>
        <v>0</v>
      </c>
      <c r="BE17" s="2">
        <f t="shared" si="2"/>
        <v>0</v>
      </c>
      <c r="BF17" s="2">
        <f t="shared" si="2"/>
        <v>0</v>
      </c>
      <c r="BG17" s="2">
        <f t="shared" si="2"/>
        <v>0</v>
      </c>
      <c r="BH17" s="2">
        <f t="shared" si="2"/>
        <v>0</v>
      </c>
      <c r="BI17" s="2">
        <f t="shared" si="2"/>
        <v>0</v>
      </c>
      <c r="BJ17" s="2">
        <f t="shared" si="2"/>
        <v>0</v>
      </c>
      <c r="BK17" s="2">
        <f t="shared" si="2"/>
        <v>0</v>
      </c>
      <c r="BL17" s="2">
        <f t="shared" si="2"/>
        <v>0</v>
      </c>
      <c r="BM17" s="2">
        <f t="shared" si="2"/>
        <v>0</v>
      </c>
      <c r="BN17" s="2">
        <f t="shared" si="2"/>
        <v>0</v>
      </c>
      <c r="BO17" s="3">
        <f t="shared" si="2"/>
        <v>0</v>
      </c>
      <c r="BP17" s="3">
        <f t="shared" si="2"/>
        <v>0</v>
      </c>
      <c r="BQ17" s="3">
        <f t="shared" si="2"/>
        <v>0</v>
      </c>
      <c r="BR17" s="3">
        <f t="shared" si="2"/>
        <v>0</v>
      </c>
      <c r="BS17" s="3">
        <f t="shared" si="2"/>
        <v>0</v>
      </c>
      <c r="BT17" s="3">
        <f t="shared" si="2"/>
        <v>0</v>
      </c>
      <c r="BU17" s="3">
        <f t="shared" si="2"/>
        <v>0</v>
      </c>
      <c r="BV17" s="3">
        <f t="shared" si="2"/>
        <v>0</v>
      </c>
      <c r="BW17" s="3">
        <f t="shared" si="2"/>
        <v>0</v>
      </c>
      <c r="BX17" s="3">
        <f t="shared" si="2"/>
        <v>0</v>
      </c>
      <c r="BY17" s="3">
        <f t="shared" si="2"/>
        <v>0</v>
      </c>
      <c r="BZ17" s="3">
        <f t="shared" si="2"/>
        <v>0</v>
      </c>
      <c r="CA17" s="3">
        <f aca="true" t="shared" si="3" ref="CA17:DF17">CA228</f>
        <v>0</v>
      </c>
      <c r="CB17" s="3">
        <f t="shared" si="3"/>
        <v>0</v>
      </c>
      <c r="CC17" s="3">
        <f t="shared" si="3"/>
        <v>0</v>
      </c>
      <c r="CD17" s="3">
        <f t="shared" si="3"/>
        <v>0</v>
      </c>
      <c r="CE17" s="3">
        <f t="shared" si="3"/>
        <v>0</v>
      </c>
      <c r="CF17" s="3">
        <f t="shared" si="3"/>
        <v>0</v>
      </c>
      <c r="CG17" s="3">
        <f t="shared" si="3"/>
        <v>0</v>
      </c>
      <c r="CH17" s="3">
        <f t="shared" si="3"/>
        <v>0</v>
      </c>
      <c r="CI17" s="3">
        <f t="shared" si="3"/>
        <v>0</v>
      </c>
      <c r="CJ17" s="3">
        <f t="shared" si="3"/>
        <v>0</v>
      </c>
      <c r="CK17" s="3">
        <f t="shared" si="3"/>
        <v>0</v>
      </c>
      <c r="CL17" s="3">
        <f t="shared" si="3"/>
        <v>0</v>
      </c>
      <c r="CM17" s="3">
        <f t="shared" si="3"/>
        <v>0</v>
      </c>
      <c r="CN17" s="3">
        <f t="shared" si="3"/>
        <v>0</v>
      </c>
      <c r="CO17" s="3">
        <f t="shared" si="3"/>
        <v>0</v>
      </c>
      <c r="CP17" s="3">
        <f t="shared" si="3"/>
        <v>0</v>
      </c>
      <c r="CQ17" s="3">
        <f t="shared" si="3"/>
        <v>0</v>
      </c>
      <c r="CR17" s="3">
        <f t="shared" si="3"/>
        <v>0</v>
      </c>
      <c r="CS17" s="3">
        <f t="shared" si="3"/>
        <v>0</v>
      </c>
      <c r="CT17" s="3">
        <f t="shared" si="3"/>
        <v>0</v>
      </c>
      <c r="CU17" s="3">
        <f t="shared" si="3"/>
        <v>0</v>
      </c>
      <c r="CV17" s="3">
        <f t="shared" si="3"/>
        <v>0</v>
      </c>
      <c r="CW17" s="3">
        <f t="shared" si="3"/>
        <v>0</v>
      </c>
      <c r="CX17" s="3">
        <f t="shared" si="3"/>
        <v>0</v>
      </c>
      <c r="CY17" s="3">
        <f t="shared" si="3"/>
        <v>0</v>
      </c>
      <c r="CZ17" s="3">
        <f t="shared" si="3"/>
        <v>0</v>
      </c>
      <c r="DA17" s="3">
        <f t="shared" si="3"/>
        <v>0</v>
      </c>
      <c r="DB17" s="3">
        <f t="shared" si="3"/>
        <v>0</v>
      </c>
      <c r="DC17" s="3">
        <f t="shared" si="3"/>
        <v>0</v>
      </c>
      <c r="DD17" s="3">
        <f t="shared" si="3"/>
        <v>0</v>
      </c>
      <c r="DE17" s="3">
        <f t="shared" si="3"/>
        <v>0</v>
      </c>
      <c r="DF17" s="3">
        <f t="shared" si="3"/>
        <v>0</v>
      </c>
      <c r="DG17" s="3">
        <f aca="true" t="shared" si="4" ref="DG17:DN17">DG228</f>
        <v>0</v>
      </c>
      <c r="DH17" s="3">
        <f t="shared" si="4"/>
        <v>0</v>
      </c>
      <c r="DI17" s="3">
        <f t="shared" si="4"/>
        <v>0</v>
      </c>
      <c r="DJ17" s="3">
        <f t="shared" si="4"/>
        <v>0</v>
      </c>
      <c r="DK17" s="3">
        <f t="shared" si="4"/>
        <v>0</v>
      </c>
      <c r="DL17" s="3">
        <f t="shared" si="4"/>
        <v>0</v>
      </c>
      <c r="DM17" s="3">
        <f t="shared" si="4"/>
        <v>0</v>
      </c>
      <c r="DN17" s="3">
        <f t="shared" si="4"/>
        <v>0</v>
      </c>
    </row>
    <row r="19" spans="1:88" ht="12.75">
      <c r="A19" s="1">
        <v>3</v>
      </c>
      <c r="B19" s="1">
        <v>1</v>
      </c>
      <c r="C19" s="1"/>
      <c r="D19" s="1">
        <f>ROW(A202)</f>
        <v>202</v>
      </c>
      <c r="E19" s="1"/>
      <c r="F19" s="1" t="s">
        <v>10</v>
      </c>
      <c r="G19" s="1" t="s">
        <v>11</v>
      </c>
      <c r="H19" s="1" t="s">
        <v>2</v>
      </c>
      <c r="I19" s="1">
        <v>0</v>
      </c>
      <c r="J19" s="1" t="s">
        <v>2</v>
      </c>
      <c r="K19" s="1">
        <v>-1</v>
      </c>
      <c r="L19" s="1"/>
      <c r="M19" s="1"/>
      <c r="N19" s="1"/>
      <c r="O19" s="1"/>
      <c r="P19" s="1"/>
      <c r="Q19" s="1"/>
      <c r="R19" s="1"/>
      <c r="S19" s="1"/>
      <c r="T19" s="1"/>
      <c r="U19" s="1" t="s">
        <v>2</v>
      </c>
      <c r="V19" s="1">
        <v>0</v>
      </c>
      <c r="W19" s="1"/>
      <c r="X19" s="1"/>
      <c r="Y19" s="1"/>
      <c r="Z19" s="1"/>
      <c r="AA19" s="1"/>
      <c r="AB19" s="1" t="s">
        <v>2</v>
      </c>
      <c r="AC19" s="1" t="s">
        <v>2</v>
      </c>
      <c r="AD19" s="1" t="s">
        <v>2</v>
      </c>
      <c r="AE19" s="1" t="s">
        <v>2</v>
      </c>
      <c r="AF19" s="1" t="s">
        <v>2</v>
      </c>
      <c r="AG19" s="1" t="s">
        <v>2</v>
      </c>
      <c r="AH19" s="1"/>
      <c r="AI19" s="1"/>
      <c r="AJ19" s="1"/>
      <c r="AK19" s="1"/>
      <c r="AL19" s="1"/>
      <c r="AM19" s="1"/>
      <c r="AN19" s="1"/>
      <c r="AO19" s="1"/>
      <c r="AP19" s="1" t="s">
        <v>2</v>
      </c>
      <c r="AQ19" s="1" t="s">
        <v>2</v>
      </c>
      <c r="AR19" s="1" t="s">
        <v>2</v>
      </c>
      <c r="AS19" s="1"/>
      <c r="AT19" s="1"/>
      <c r="AU19" s="1"/>
      <c r="AV19" s="1"/>
      <c r="AW19" s="1"/>
      <c r="AX19" s="1"/>
      <c r="AY19" s="1"/>
      <c r="AZ19" s="1" t="s">
        <v>2</v>
      </c>
      <c r="BA19" s="1"/>
      <c r="BB19" s="1" t="s">
        <v>2</v>
      </c>
      <c r="BC19" s="1" t="s">
        <v>2</v>
      </c>
      <c r="BD19" s="1" t="s">
        <v>2</v>
      </c>
      <c r="BE19" s="1" t="s">
        <v>2</v>
      </c>
      <c r="BF19" s="1" t="s">
        <v>2</v>
      </c>
      <c r="BG19" s="1" t="s">
        <v>2</v>
      </c>
      <c r="BH19" s="1" t="s">
        <v>2</v>
      </c>
      <c r="BI19" s="1" t="s">
        <v>2</v>
      </c>
      <c r="BJ19" s="1" t="s">
        <v>2</v>
      </c>
      <c r="BK19" s="1" t="s">
        <v>2</v>
      </c>
      <c r="BL19" s="1" t="s">
        <v>2</v>
      </c>
      <c r="BM19" s="1" t="s">
        <v>2</v>
      </c>
      <c r="BN19" s="1" t="s">
        <v>2</v>
      </c>
      <c r="BO19" s="1" t="s">
        <v>2</v>
      </c>
      <c r="BP19" s="1" t="s">
        <v>2</v>
      </c>
      <c r="BQ19" s="1"/>
      <c r="BR19" s="1"/>
      <c r="BS19" s="1"/>
      <c r="BT19" s="1"/>
      <c r="BU19" s="1"/>
      <c r="BV19" s="1"/>
      <c r="BW19" s="1"/>
      <c r="BX19" s="1">
        <v>0</v>
      </c>
      <c r="BY19" s="1"/>
      <c r="BZ19" s="1"/>
      <c r="CA19" s="1"/>
      <c r="CB19" s="1"/>
      <c r="CC19" s="1"/>
      <c r="CD19" s="1"/>
      <c r="CE19" s="1"/>
      <c r="CF19" s="1">
        <v>0</v>
      </c>
      <c r="CG19" s="1">
        <v>0</v>
      </c>
      <c r="CH19" s="1"/>
      <c r="CI19" s="1" t="s">
        <v>2</v>
      </c>
      <c r="CJ19" s="1" t="s">
        <v>2</v>
      </c>
    </row>
    <row r="21" spans="1:118" ht="12.75">
      <c r="A21" s="2">
        <v>52</v>
      </c>
      <c r="B21" s="2">
        <f aca="true" t="shared" si="5" ref="B21:G21">B202</f>
        <v>1</v>
      </c>
      <c r="C21" s="2">
        <f t="shared" si="5"/>
        <v>3</v>
      </c>
      <c r="D21" s="2">
        <f t="shared" si="5"/>
        <v>19</v>
      </c>
      <c r="E21" s="2">
        <f t="shared" si="5"/>
        <v>0</v>
      </c>
      <c r="F21" s="2" t="str">
        <f t="shared" si="5"/>
        <v>Новая локальная смета</v>
      </c>
      <c r="G21" s="2" t="str">
        <f t="shared" si="5"/>
        <v>Оказание услуг по праздничному оформлению территории Северного административного округа города Москвы</v>
      </c>
      <c r="H21" s="2"/>
      <c r="I21" s="2"/>
      <c r="J21" s="2"/>
      <c r="K21" s="2"/>
      <c r="L21" s="2"/>
      <c r="M21" s="2"/>
      <c r="N21" s="2"/>
      <c r="O21" s="2">
        <f aca="true" t="shared" si="6" ref="O21:AT21">O202</f>
        <v>3168577.81</v>
      </c>
      <c r="P21" s="2">
        <f t="shared" si="6"/>
        <v>2469861.47</v>
      </c>
      <c r="Q21" s="2">
        <f t="shared" si="6"/>
        <v>514344.54</v>
      </c>
      <c r="R21" s="2">
        <f t="shared" si="6"/>
        <v>288063.9</v>
      </c>
      <c r="S21" s="2">
        <f t="shared" si="6"/>
        <v>184371.8</v>
      </c>
      <c r="T21" s="2">
        <f t="shared" si="6"/>
        <v>0</v>
      </c>
      <c r="U21" s="2">
        <f t="shared" si="6"/>
        <v>1644.0423150000001</v>
      </c>
      <c r="V21" s="2">
        <f t="shared" si="6"/>
        <v>0</v>
      </c>
      <c r="W21" s="2">
        <f t="shared" si="6"/>
        <v>0</v>
      </c>
      <c r="X21" s="2">
        <f t="shared" si="6"/>
        <v>129060.27</v>
      </c>
      <c r="Y21" s="2">
        <f t="shared" si="6"/>
        <v>18437.18</v>
      </c>
      <c r="Z21" s="2">
        <f t="shared" si="6"/>
        <v>0</v>
      </c>
      <c r="AA21" s="2">
        <f t="shared" si="6"/>
        <v>0</v>
      </c>
      <c r="AB21" s="2">
        <f t="shared" si="6"/>
        <v>0</v>
      </c>
      <c r="AC21" s="2">
        <f t="shared" si="6"/>
        <v>0</v>
      </c>
      <c r="AD21" s="2">
        <f t="shared" si="6"/>
        <v>0</v>
      </c>
      <c r="AE21" s="2">
        <f t="shared" si="6"/>
        <v>0</v>
      </c>
      <c r="AF21" s="2">
        <f t="shared" si="6"/>
        <v>0</v>
      </c>
      <c r="AG21" s="2">
        <f t="shared" si="6"/>
        <v>0</v>
      </c>
      <c r="AH21" s="2">
        <f t="shared" si="6"/>
        <v>0</v>
      </c>
      <c r="AI21" s="2">
        <f t="shared" si="6"/>
        <v>0</v>
      </c>
      <c r="AJ21" s="2">
        <f t="shared" si="6"/>
        <v>0</v>
      </c>
      <c r="AK21" s="2">
        <f t="shared" si="6"/>
        <v>0</v>
      </c>
      <c r="AL21" s="2">
        <f t="shared" si="6"/>
        <v>0</v>
      </c>
      <c r="AM21" s="2">
        <f t="shared" si="6"/>
        <v>0</v>
      </c>
      <c r="AN21" s="2">
        <f t="shared" si="6"/>
        <v>0</v>
      </c>
      <c r="AO21" s="2">
        <f t="shared" si="6"/>
        <v>0</v>
      </c>
      <c r="AP21" s="2">
        <f t="shared" si="6"/>
        <v>0</v>
      </c>
      <c r="AQ21" s="2">
        <f t="shared" si="6"/>
        <v>0</v>
      </c>
      <c r="AR21" s="2">
        <f t="shared" si="6"/>
        <v>3618542.36</v>
      </c>
      <c r="AS21" s="2">
        <f t="shared" si="6"/>
        <v>840699.64</v>
      </c>
      <c r="AT21" s="2">
        <f t="shared" si="6"/>
        <v>0</v>
      </c>
      <c r="AU21" s="2">
        <f aca="true" t="shared" si="7" ref="AU21:BZ21">AU202</f>
        <v>2777842.72</v>
      </c>
      <c r="AV21" s="2">
        <f t="shared" si="7"/>
        <v>2469861.47</v>
      </c>
      <c r="AW21" s="2">
        <f t="shared" si="7"/>
        <v>2469861.47</v>
      </c>
      <c r="AX21" s="2">
        <f t="shared" si="7"/>
        <v>0</v>
      </c>
      <c r="AY21" s="2">
        <f t="shared" si="7"/>
        <v>2469861.47</v>
      </c>
      <c r="AZ21" s="2">
        <f t="shared" si="7"/>
        <v>0</v>
      </c>
      <c r="BA21" s="2">
        <f t="shared" si="7"/>
        <v>0</v>
      </c>
      <c r="BB21" s="2">
        <f t="shared" si="7"/>
        <v>0</v>
      </c>
      <c r="BC21" s="2">
        <f t="shared" si="7"/>
        <v>0</v>
      </c>
      <c r="BD21" s="2">
        <f t="shared" si="7"/>
        <v>0</v>
      </c>
      <c r="BE21" s="2">
        <f t="shared" si="7"/>
        <v>0</v>
      </c>
      <c r="BF21" s="2">
        <f t="shared" si="7"/>
        <v>0</v>
      </c>
      <c r="BG21" s="2">
        <f t="shared" si="7"/>
        <v>0</v>
      </c>
      <c r="BH21" s="2">
        <f t="shared" si="7"/>
        <v>0</v>
      </c>
      <c r="BI21" s="2">
        <f t="shared" si="7"/>
        <v>0</v>
      </c>
      <c r="BJ21" s="2">
        <f t="shared" si="7"/>
        <v>0</v>
      </c>
      <c r="BK21" s="2">
        <f t="shared" si="7"/>
        <v>0</v>
      </c>
      <c r="BL21" s="2">
        <f t="shared" si="7"/>
        <v>0</v>
      </c>
      <c r="BM21" s="2">
        <f t="shared" si="7"/>
        <v>0</v>
      </c>
      <c r="BN21" s="2">
        <f t="shared" si="7"/>
        <v>0</v>
      </c>
      <c r="BO21" s="3">
        <f t="shared" si="7"/>
        <v>0</v>
      </c>
      <c r="BP21" s="3">
        <f t="shared" si="7"/>
        <v>0</v>
      </c>
      <c r="BQ21" s="3">
        <f t="shared" si="7"/>
        <v>0</v>
      </c>
      <c r="BR21" s="3">
        <f t="shared" si="7"/>
        <v>0</v>
      </c>
      <c r="BS21" s="3">
        <f t="shared" si="7"/>
        <v>0</v>
      </c>
      <c r="BT21" s="3">
        <f t="shared" si="7"/>
        <v>0</v>
      </c>
      <c r="BU21" s="3">
        <f t="shared" si="7"/>
        <v>0</v>
      </c>
      <c r="BV21" s="3">
        <f t="shared" si="7"/>
        <v>0</v>
      </c>
      <c r="BW21" s="3">
        <f t="shared" si="7"/>
        <v>0</v>
      </c>
      <c r="BX21" s="3">
        <f t="shared" si="7"/>
        <v>0</v>
      </c>
      <c r="BY21" s="3">
        <f t="shared" si="7"/>
        <v>0</v>
      </c>
      <c r="BZ21" s="3">
        <f t="shared" si="7"/>
        <v>0</v>
      </c>
      <c r="CA21" s="3">
        <f aca="true" t="shared" si="8" ref="CA21:DF21">CA202</f>
        <v>0</v>
      </c>
      <c r="CB21" s="3">
        <f t="shared" si="8"/>
        <v>0</v>
      </c>
      <c r="CC21" s="3">
        <f t="shared" si="8"/>
        <v>0</v>
      </c>
      <c r="CD21" s="3">
        <f t="shared" si="8"/>
        <v>0</v>
      </c>
      <c r="CE21" s="3">
        <f t="shared" si="8"/>
        <v>0</v>
      </c>
      <c r="CF21" s="3">
        <f t="shared" si="8"/>
        <v>0</v>
      </c>
      <c r="CG21" s="3">
        <f t="shared" si="8"/>
        <v>0</v>
      </c>
      <c r="CH21" s="3">
        <f t="shared" si="8"/>
        <v>0</v>
      </c>
      <c r="CI21" s="3">
        <f t="shared" si="8"/>
        <v>0</v>
      </c>
      <c r="CJ21" s="3">
        <f t="shared" si="8"/>
        <v>0</v>
      </c>
      <c r="CK21" s="3">
        <f t="shared" si="8"/>
        <v>0</v>
      </c>
      <c r="CL21" s="3">
        <f t="shared" si="8"/>
        <v>0</v>
      </c>
      <c r="CM21" s="3">
        <f t="shared" si="8"/>
        <v>0</v>
      </c>
      <c r="CN21" s="3">
        <f t="shared" si="8"/>
        <v>0</v>
      </c>
      <c r="CO21" s="3">
        <f t="shared" si="8"/>
        <v>0</v>
      </c>
      <c r="CP21" s="3">
        <f t="shared" si="8"/>
        <v>0</v>
      </c>
      <c r="CQ21" s="3">
        <f t="shared" si="8"/>
        <v>0</v>
      </c>
      <c r="CR21" s="3">
        <f t="shared" si="8"/>
        <v>0</v>
      </c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">
        <f t="shared" si="8"/>
        <v>0</v>
      </c>
      <c r="DD21" s="3">
        <f t="shared" si="8"/>
        <v>0</v>
      </c>
      <c r="DE21" s="3">
        <f t="shared" si="8"/>
        <v>0</v>
      </c>
      <c r="DF21" s="3">
        <f t="shared" si="8"/>
        <v>0</v>
      </c>
      <c r="DG21" s="3">
        <f aca="true" t="shared" si="9" ref="DG21:DN21">DG202</f>
        <v>0</v>
      </c>
      <c r="DH21" s="3">
        <f t="shared" si="9"/>
        <v>0</v>
      </c>
      <c r="DI21" s="3">
        <f t="shared" si="9"/>
        <v>0</v>
      </c>
      <c r="DJ21" s="3">
        <f t="shared" si="9"/>
        <v>0</v>
      </c>
      <c r="DK21" s="3">
        <f t="shared" si="9"/>
        <v>0</v>
      </c>
      <c r="DL21" s="3">
        <f t="shared" si="9"/>
        <v>0</v>
      </c>
      <c r="DM21" s="3">
        <f t="shared" si="9"/>
        <v>0</v>
      </c>
      <c r="DN21" s="3">
        <f t="shared" si="9"/>
        <v>0</v>
      </c>
    </row>
    <row r="23" spans="1:88" ht="12.75">
      <c r="A23" s="1">
        <v>4</v>
      </c>
      <c r="B23" s="1">
        <v>1</v>
      </c>
      <c r="C23" s="1"/>
      <c r="D23" s="1">
        <f>ROW(A33)</f>
        <v>33</v>
      </c>
      <c r="E23" s="1"/>
      <c r="F23" s="1" t="s">
        <v>12</v>
      </c>
      <c r="G23" s="1" t="s">
        <v>13</v>
      </c>
      <c r="H23" s="1" t="s">
        <v>2</v>
      </c>
      <c r="I23" s="1">
        <v>0</v>
      </c>
      <c r="J23" s="1"/>
      <c r="K23" s="1">
        <v>0</v>
      </c>
      <c r="L23" s="1"/>
      <c r="M23" s="1"/>
      <c r="N23" s="1"/>
      <c r="O23" s="1"/>
      <c r="P23" s="1"/>
      <c r="Q23" s="1"/>
      <c r="R23" s="1"/>
      <c r="S23" s="1"/>
      <c r="T23" s="1"/>
      <c r="U23" s="1" t="s">
        <v>2</v>
      </c>
      <c r="V23" s="1">
        <v>0</v>
      </c>
      <c r="W23" s="1"/>
      <c r="X23" s="1"/>
      <c r="Y23" s="1"/>
      <c r="Z23" s="1"/>
      <c r="AA23" s="1"/>
      <c r="AB23" s="1" t="s">
        <v>2</v>
      </c>
      <c r="AC23" s="1" t="s">
        <v>2</v>
      </c>
      <c r="AD23" s="1" t="s">
        <v>2</v>
      </c>
      <c r="AE23" s="1" t="s">
        <v>2</v>
      </c>
      <c r="AF23" s="1" t="s">
        <v>2</v>
      </c>
      <c r="AG23" s="1" t="s">
        <v>2</v>
      </c>
      <c r="AH23" s="1"/>
      <c r="AI23" s="1"/>
      <c r="AJ23" s="1"/>
      <c r="AK23" s="1"/>
      <c r="AL23" s="1"/>
      <c r="AM23" s="1"/>
      <c r="AN23" s="1"/>
      <c r="AO23" s="1"/>
      <c r="AP23" s="1" t="s">
        <v>2</v>
      </c>
      <c r="AQ23" s="1" t="s">
        <v>2</v>
      </c>
      <c r="AR23" s="1" t="s">
        <v>2</v>
      </c>
      <c r="AS23" s="1"/>
      <c r="AT23" s="1"/>
      <c r="AU23" s="1"/>
      <c r="AV23" s="1"/>
      <c r="AW23" s="1"/>
      <c r="AX23" s="1"/>
      <c r="AY23" s="1"/>
      <c r="AZ23" s="1" t="s">
        <v>2</v>
      </c>
      <c r="BA23" s="1"/>
      <c r="BB23" s="1" t="s">
        <v>2</v>
      </c>
      <c r="BC23" s="1" t="s">
        <v>2</v>
      </c>
      <c r="BD23" s="1" t="s">
        <v>2</v>
      </c>
      <c r="BE23" s="1" t="s">
        <v>2</v>
      </c>
      <c r="BF23" s="1" t="s">
        <v>2</v>
      </c>
      <c r="BG23" s="1" t="s">
        <v>2</v>
      </c>
      <c r="BH23" s="1" t="s">
        <v>2</v>
      </c>
      <c r="BI23" s="1" t="s">
        <v>2</v>
      </c>
      <c r="BJ23" s="1" t="s">
        <v>2</v>
      </c>
      <c r="BK23" s="1" t="s">
        <v>2</v>
      </c>
      <c r="BL23" s="1" t="s">
        <v>2</v>
      </c>
      <c r="BM23" s="1" t="s">
        <v>2</v>
      </c>
      <c r="BN23" s="1" t="s">
        <v>2</v>
      </c>
      <c r="BO23" s="1" t="s">
        <v>2</v>
      </c>
      <c r="BP23" s="1" t="s">
        <v>2</v>
      </c>
      <c r="BQ23" s="1"/>
      <c r="BR23" s="1"/>
      <c r="BS23" s="1"/>
      <c r="BT23" s="1"/>
      <c r="BU23" s="1"/>
      <c r="BV23" s="1"/>
      <c r="BW23" s="1"/>
      <c r="BX23" s="1">
        <v>0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>
        <v>0</v>
      </c>
    </row>
    <row r="25" spans="1:118" ht="12.75">
      <c r="A25" s="2">
        <v>52</v>
      </c>
      <c r="B25" s="2">
        <f aca="true" t="shared" si="10" ref="B25:G25">B33</f>
        <v>1</v>
      </c>
      <c r="C25" s="2">
        <f t="shared" si="10"/>
        <v>4</v>
      </c>
      <c r="D25" s="2">
        <f t="shared" si="10"/>
        <v>23</v>
      </c>
      <c r="E25" s="2">
        <f t="shared" si="10"/>
        <v>0</v>
      </c>
      <c r="F25" s="2" t="str">
        <f t="shared" si="10"/>
        <v>Новый раздел</v>
      </c>
      <c r="G25" s="2" t="str">
        <f t="shared" si="10"/>
        <v>оформление декоративными флаговыми элементами существующих стационарных ОДК , 1шт</v>
      </c>
      <c r="H25" s="2"/>
      <c r="I25" s="2"/>
      <c r="J25" s="2"/>
      <c r="K25" s="2"/>
      <c r="L25" s="2"/>
      <c r="M25" s="2"/>
      <c r="N25" s="2"/>
      <c r="O25" s="2">
        <f aca="true" t="shared" si="11" ref="O25:AT25">O33</f>
        <v>30239.55</v>
      </c>
      <c r="P25" s="2">
        <f t="shared" si="11"/>
        <v>25142.31</v>
      </c>
      <c r="Q25" s="2">
        <f t="shared" si="11"/>
        <v>3769.02</v>
      </c>
      <c r="R25" s="2">
        <f t="shared" si="11"/>
        <v>2014.74</v>
      </c>
      <c r="S25" s="2">
        <f t="shared" si="11"/>
        <v>1328.22</v>
      </c>
      <c r="T25" s="2">
        <f t="shared" si="11"/>
        <v>0</v>
      </c>
      <c r="U25" s="2">
        <f t="shared" si="11"/>
        <v>11.88</v>
      </c>
      <c r="V25" s="2">
        <f t="shared" si="11"/>
        <v>0</v>
      </c>
      <c r="W25" s="2">
        <f t="shared" si="11"/>
        <v>0</v>
      </c>
      <c r="X25" s="2">
        <f t="shared" si="11"/>
        <v>929.76</v>
      </c>
      <c r="Y25" s="2">
        <f t="shared" si="11"/>
        <v>132.82</v>
      </c>
      <c r="Z25" s="2">
        <f t="shared" si="11"/>
        <v>0</v>
      </c>
      <c r="AA25" s="2">
        <f t="shared" si="11"/>
        <v>0</v>
      </c>
      <c r="AB25" s="2">
        <f t="shared" si="11"/>
        <v>30239.55</v>
      </c>
      <c r="AC25" s="2">
        <f t="shared" si="11"/>
        <v>25142.31</v>
      </c>
      <c r="AD25" s="2">
        <f t="shared" si="11"/>
        <v>3769.02</v>
      </c>
      <c r="AE25" s="2">
        <f t="shared" si="11"/>
        <v>2014.74</v>
      </c>
      <c r="AF25" s="2">
        <f t="shared" si="11"/>
        <v>1328.22</v>
      </c>
      <c r="AG25" s="2">
        <f t="shared" si="11"/>
        <v>0</v>
      </c>
      <c r="AH25" s="2">
        <f t="shared" si="11"/>
        <v>11.88</v>
      </c>
      <c r="AI25" s="2">
        <f t="shared" si="11"/>
        <v>0</v>
      </c>
      <c r="AJ25" s="2">
        <f t="shared" si="11"/>
        <v>0</v>
      </c>
      <c r="AK25" s="2">
        <f t="shared" si="11"/>
        <v>929.76</v>
      </c>
      <c r="AL25" s="2">
        <f t="shared" si="11"/>
        <v>132.82</v>
      </c>
      <c r="AM25" s="2">
        <f t="shared" si="11"/>
        <v>0</v>
      </c>
      <c r="AN25" s="2">
        <f t="shared" si="11"/>
        <v>0</v>
      </c>
      <c r="AO25" s="2">
        <f t="shared" si="11"/>
        <v>0</v>
      </c>
      <c r="AP25" s="2">
        <f t="shared" si="11"/>
        <v>0</v>
      </c>
      <c r="AQ25" s="2">
        <f t="shared" si="11"/>
        <v>0</v>
      </c>
      <c r="AR25" s="2">
        <f t="shared" si="11"/>
        <v>33417.61</v>
      </c>
      <c r="AS25" s="2">
        <f t="shared" si="11"/>
        <v>0</v>
      </c>
      <c r="AT25" s="2">
        <f t="shared" si="11"/>
        <v>0</v>
      </c>
      <c r="AU25" s="2">
        <f aca="true" t="shared" si="12" ref="AU25:BZ25">AU33</f>
        <v>33417.61</v>
      </c>
      <c r="AV25" s="2">
        <f t="shared" si="12"/>
        <v>25142.31</v>
      </c>
      <c r="AW25" s="2">
        <f t="shared" si="12"/>
        <v>25142.31</v>
      </c>
      <c r="AX25" s="2">
        <f t="shared" si="12"/>
        <v>0</v>
      </c>
      <c r="AY25" s="2">
        <f t="shared" si="12"/>
        <v>25142.31</v>
      </c>
      <c r="AZ25" s="2">
        <f t="shared" si="12"/>
        <v>0</v>
      </c>
      <c r="BA25" s="2">
        <f t="shared" si="12"/>
        <v>0</v>
      </c>
      <c r="BB25" s="2">
        <f t="shared" si="12"/>
        <v>0</v>
      </c>
      <c r="BC25" s="2">
        <f t="shared" si="12"/>
        <v>0</v>
      </c>
      <c r="BD25" s="2">
        <f t="shared" si="12"/>
        <v>0</v>
      </c>
      <c r="BE25" s="2">
        <f t="shared" si="12"/>
        <v>33417.61</v>
      </c>
      <c r="BF25" s="2">
        <f t="shared" si="12"/>
        <v>0</v>
      </c>
      <c r="BG25" s="2">
        <f t="shared" si="12"/>
        <v>0</v>
      </c>
      <c r="BH25" s="2">
        <f t="shared" si="12"/>
        <v>33417.61</v>
      </c>
      <c r="BI25" s="2">
        <f t="shared" si="12"/>
        <v>25142.31</v>
      </c>
      <c r="BJ25" s="2">
        <f t="shared" si="12"/>
        <v>25142.31</v>
      </c>
      <c r="BK25" s="2">
        <f t="shared" si="12"/>
        <v>0</v>
      </c>
      <c r="BL25" s="2">
        <f t="shared" si="12"/>
        <v>25142.31</v>
      </c>
      <c r="BM25" s="2">
        <f t="shared" si="12"/>
        <v>0</v>
      </c>
      <c r="BN25" s="2">
        <f t="shared" si="12"/>
        <v>0</v>
      </c>
      <c r="BO25" s="3">
        <f t="shared" si="12"/>
        <v>0</v>
      </c>
      <c r="BP25" s="3">
        <f t="shared" si="12"/>
        <v>0</v>
      </c>
      <c r="BQ25" s="3">
        <f t="shared" si="12"/>
        <v>0</v>
      </c>
      <c r="BR25" s="3">
        <f t="shared" si="12"/>
        <v>0</v>
      </c>
      <c r="BS25" s="3">
        <f t="shared" si="12"/>
        <v>0</v>
      </c>
      <c r="BT25" s="3">
        <f t="shared" si="12"/>
        <v>0</v>
      </c>
      <c r="BU25" s="3">
        <f t="shared" si="12"/>
        <v>0</v>
      </c>
      <c r="BV25" s="3">
        <f t="shared" si="12"/>
        <v>0</v>
      </c>
      <c r="BW25" s="3">
        <f t="shared" si="12"/>
        <v>0</v>
      </c>
      <c r="BX25" s="3">
        <f t="shared" si="12"/>
        <v>0</v>
      </c>
      <c r="BY25" s="3">
        <f t="shared" si="12"/>
        <v>0</v>
      </c>
      <c r="BZ25" s="3">
        <f t="shared" si="12"/>
        <v>0</v>
      </c>
      <c r="CA25" s="3">
        <f aca="true" t="shared" si="13" ref="CA25:DF25">CA33</f>
        <v>0</v>
      </c>
      <c r="CB25" s="3">
        <f t="shared" si="13"/>
        <v>0</v>
      </c>
      <c r="CC25" s="3">
        <f t="shared" si="13"/>
        <v>0</v>
      </c>
      <c r="CD25" s="3">
        <f t="shared" si="13"/>
        <v>0</v>
      </c>
      <c r="CE25" s="3">
        <f t="shared" si="13"/>
        <v>0</v>
      </c>
      <c r="CF25" s="3">
        <f t="shared" si="13"/>
        <v>0</v>
      </c>
      <c r="CG25" s="3">
        <f t="shared" si="13"/>
        <v>0</v>
      </c>
      <c r="CH25" s="3">
        <f t="shared" si="13"/>
        <v>0</v>
      </c>
      <c r="CI25" s="3">
        <f t="shared" si="13"/>
        <v>0</v>
      </c>
      <c r="CJ25" s="3">
        <f t="shared" si="13"/>
        <v>0</v>
      </c>
      <c r="CK25" s="3">
        <f t="shared" si="13"/>
        <v>0</v>
      </c>
      <c r="CL25" s="3">
        <f t="shared" si="13"/>
        <v>0</v>
      </c>
      <c r="CM25" s="3">
        <f t="shared" si="13"/>
        <v>0</v>
      </c>
      <c r="CN25" s="3">
        <f t="shared" si="13"/>
        <v>0</v>
      </c>
      <c r="CO25" s="3">
        <f t="shared" si="13"/>
        <v>0</v>
      </c>
      <c r="CP25" s="3">
        <f t="shared" si="13"/>
        <v>0</v>
      </c>
      <c r="CQ25" s="3">
        <f t="shared" si="13"/>
        <v>0</v>
      </c>
      <c r="CR25" s="3">
        <f t="shared" si="13"/>
        <v>0</v>
      </c>
      <c r="CS25" s="3">
        <f t="shared" si="13"/>
        <v>0</v>
      </c>
      <c r="CT25" s="3">
        <f t="shared" si="13"/>
        <v>0</v>
      </c>
      <c r="CU25" s="3">
        <f t="shared" si="13"/>
        <v>0</v>
      </c>
      <c r="CV25" s="3">
        <f t="shared" si="13"/>
        <v>0</v>
      </c>
      <c r="CW25" s="3">
        <f t="shared" si="13"/>
        <v>0</v>
      </c>
      <c r="CX25" s="3">
        <f t="shared" si="13"/>
        <v>0</v>
      </c>
      <c r="CY25" s="3">
        <f t="shared" si="13"/>
        <v>0</v>
      </c>
      <c r="CZ25" s="3">
        <f t="shared" si="13"/>
        <v>0</v>
      </c>
      <c r="DA25" s="3">
        <f t="shared" si="13"/>
        <v>0</v>
      </c>
      <c r="DB25" s="3">
        <f t="shared" si="13"/>
        <v>0</v>
      </c>
      <c r="DC25" s="3">
        <f t="shared" si="13"/>
        <v>0</v>
      </c>
      <c r="DD25" s="3">
        <f t="shared" si="13"/>
        <v>0</v>
      </c>
      <c r="DE25" s="3">
        <f t="shared" si="13"/>
        <v>0</v>
      </c>
      <c r="DF25" s="3">
        <f t="shared" si="13"/>
        <v>0</v>
      </c>
      <c r="DG25" s="3">
        <f aca="true" t="shared" si="14" ref="DG25:DN25">DG33</f>
        <v>0</v>
      </c>
      <c r="DH25" s="3">
        <f t="shared" si="14"/>
        <v>0</v>
      </c>
      <c r="DI25" s="3">
        <f t="shared" si="14"/>
        <v>0</v>
      </c>
      <c r="DJ25" s="3">
        <f t="shared" si="14"/>
        <v>0</v>
      </c>
      <c r="DK25" s="3">
        <f t="shared" si="14"/>
        <v>0</v>
      </c>
      <c r="DL25" s="3">
        <f t="shared" si="14"/>
        <v>0</v>
      </c>
      <c r="DM25" s="3">
        <f t="shared" si="14"/>
        <v>0</v>
      </c>
      <c r="DN25" s="3">
        <f t="shared" si="14"/>
        <v>0</v>
      </c>
    </row>
    <row r="27" spans="1:200" ht="12.75">
      <c r="A27">
        <v>17</v>
      </c>
      <c r="B27">
        <v>1</v>
      </c>
      <c r="C27">
        <f>ROW(SmtRes!A7)</f>
        <v>7</v>
      </c>
      <c r="D27">
        <f>ROW(EtalonRes!A5)</f>
        <v>5</v>
      </c>
      <c r="E27" t="s">
        <v>14</v>
      </c>
      <c r="F27" t="s">
        <v>15</v>
      </c>
      <c r="G27" t="s">
        <v>16</v>
      </c>
      <c r="H27" t="s">
        <v>17</v>
      </c>
      <c r="I27">
        <v>9</v>
      </c>
      <c r="J27">
        <v>0</v>
      </c>
      <c r="O27">
        <f>ROUND(CP27,2)</f>
        <v>32188.41</v>
      </c>
      <c r="P27">
        <f>ROUND(CQ27*I27,2)</f>
        <v>29561.22</v>
      </c>
      <c r="Q27">
        <f>ROUND(CR27*I27,2)</f>
        <v>1963.08</v>
      </c>
      <c r="R27">
        <f>ROUND(CS27*I27,2)</f>
        <v>1047.78</v>
      </c>
      <c r="S27">
        <f>ROUND(CT27*I27,2)</f>
        <v>664.11</v>
      </c>
      <c r="T27">
        <f>ROUND(CU27*I27,2)</f>
        <v>0</v>
      </c>
      <c r="U27">
        <f>CV27*I27</f>
        <v>5.94</v>
      </c>
      <c r="V27">
        <f>CW27*I27</f>
        <v>0</v>
      </c>
      <c r="W27">
        <f>ROUND(CX27*I27,2)</f>
        <v>0</v>
      </c>
      <c r="X27">
        <f aca="true" t="shared" si="15" ref="X27:Y31">ROUND(CY27,2)</f>
        <v>464.88</v>
      </c>
      <c r="Y27">
        <f t="shared" si="15"/>
        <v>66.41</v>
      </c>
      <c r="AA27">
        <v>28967486</v>
      </c>
      <c r="AB27">
        <f>ROUND((AC27+AD27+AF27),6)</f>
        <v>3576.49</v>
      </c>
      <c r="AC27">
        <f>ROUND((ES27),6)</f>
        <v>3284.58</v>
      </c>
      <c r="AD27">
        <f>ROUND((((ET27)-(EU27))+AE27),6)</f>
        <v>218.12</v>
      </c>
      <c r="AE27">
        <f aca="true" t="shared" si="16" ref="AE27:AF31">ROUND((EU27),6)</f>
        <v>116.42</v>
      </c>
      <c r="AF27">
        <f t="shared" si="16"/>
        <v>73.79</v>
      </c>
      <c r="AG27">
        <f>ROUND((AP27),6)</f>
        <v>0</v>
      </c>
      <c r="AH27">
        <f aca="true" t="shared" si="17" ref="AH27:AI31">(EW27)</f>
        <v>0.66</v>
      </c>
      <c r="AI27">
        <f t="shared" si="17"/>
        <v>0</v>
      </c>
      <c r="AJ27">
        <f>ROUND((AS27),6)</f>
        <v>0</v>
      </c>
      <c r="AK27">
        <v>3576.49</v>
      </c>
      <c r="AL27">
        <v>3284.58</v>
      </c>
      <c r="AM27">
        <v>218.12</v>
      </c>
      <c r="AN27">
        <v>116.42</v>
      </c>
      <c r="AO27">
        <v>73.79</v>
      </c>
      <c r="AP27">
        <v>0</v>
      </c>
      <c r="AQ27">
        <v>0.66</v>
      </c>
      <c r="AR27">
        <v>0</v>
      </c>
      <c r="AS27">
        <v>0</v>
      </c>
      <c r="AT27">
        <v>70</v>
      </c>
      <c r="AU27">
        <v>10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4</v>
      </c>
      <c r="BJ27" t="s">
        <v>18</v>
      </c>
      <c r="BM27">
        <v>0</v>
      </c>
      <c r="BN27">
        <v>0</v>
      </c>
      <c r="BP27">
        <v>0</v>
      </c>
      <c r="BQ27">
        <v>1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70</v>
      </c>
      <c r="CA27">
        <v>10</v>
      </c>
      <c r="CF27">
        <v>0</v>
      </c>
      <c r="CG27">
        <v>0</v>
      </c>
      <c r="CM27">
        <v>0</v>
      </c>
      <c r="CO27">
        <v>0</v>
      </c>
      <c r="CP27">
        <f>(P27+Q27+S27)</f>
        <v>32188.410000000003</v>
      </c>
      <c r="CQ27">
        <f>(AC27*BC27*AW27)</f>
        <v>3284.58</v>
      </c>
      <c r="CR27">
        <f>((((ET27)*BB27-(EU27)*BS27)+AE27*BS27)*AV27)</f>
        <v>218.12</v>
      </c>
      <c r="CS27">
        <f>(AE27*BS27*AV27)</f>
        <v>116.42</v>
      </c>
      <c r="CT27">
        <f>(AF27*BA27*AV27)</f>
        <v>73.79</v>
      </c>
      <c r="CU27">
        <f>AG27</f>
        <v>0</v>
      </c>
      <c r="CV27">
        <f>(AH27*AV27)</f>
        <v>0.66</v>
      </c>
      <c r="CW27">
        <f aca="true" t="shared" si="18" ref="CW27:CX31">AI27</f>
        <v>0</v>
      </c>
      <c r="CX27">
        <f t="shared" si="18"/>
        <v>0</v>
      </c>
      <c r="CY27">
        <f>((S27*BZ27)/100)</f>
        <v>464.87700000000007</v>
      </c>
      <c r="CZ27">
        <f>((S27*CA27)/100)</f>
        <v>66.411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17</v>
      </c>
      <c r="DW27" t="s">
        <v>17</v>
      </c>
      <c r="DX27">
        <v>1</v>
      </c>
      <c r="EE27">
        <v>28440378</v>
      </c>
      <c r="EF27">
        <v>1</v>
      </c>
      <c r="EG27" t="s">
        <v>9</v>
      </c>
      <c r="EH27">
        <v>0</v>
      </c>
      <c r="EJ27">
        <v>4</v>
      </c>
      <c r="EK27">
        <v>0</v>
      </c>
      <c r="EL27" t="s">
        <v>19</v>
      </c>
      <c r="EM27" t="s">
        <v>20</v>
      </c>
      <c r="EQ27">
        <v>0</v>
      </c>
      <c r="ER27">
        <v>3576.49</v>
      </c>
      <c r="ES27">
        <v>3284.58</v>
      </c>
      <c r="ET27">
        <v>218.12</v>
      </c>
      <c r="EU27">
        <v>116.42</v>
      </c>
      <c r="EV27">
        <v>73.79</v>
      </c>
      <c r="EW27">
        <v>0.66</v>
      </c>
      <c r="EX27">
        <v>0</v>
      </c>
      <c r="EY27">
        <v>0</v>
      </c>
      <c r="FQ27">
        <v>0</v>
      </c>
      <c r="FR27">
        <f>ROUND(IF(AND(BH27=3,BI27=3),P27,0),2)</f>
        <v>0</v>
      </c>
      <c r="FS27">
        <v>0</v>
      </c>
      <c r="FX27">
        <v>70</v>
      </c>
      <c r="FY27">
        <v>10</v>
      </c>
      <c r="GF27">
        <v>-317363520</v>
      </c>
      <c r="GG27">
        <v>2</v>
      </c>
      <c r="GH27">
        <v>1</v>
      </c>
      <c r="GI27">
        <v>-2</v>
      </c>
      <c r="GJ27">
        <v>0</v>
      </c>
      <c r="GK27">
        <f>ROUND(R27*(R11)/100,2)</f>
        <v>1100.17</v>
      </c>
      <c r="GL27">
        <f>ROUND(IF(AND(BH27=3,BI27=3,FS27&lt;&gt;0),P27,0),2)</f>
        <v>0</v>
      </c>
      <c r="GM27">
        <f>O27+X27+Y27+GK27</f>
        <v>33819.87</v>
      </c>
      <c r="GN27">
        <f>ROUND(IF(OR(BI27=0,BI27=1),O27+X27+Y27+GK27,0),2)</f>
        <v>0</v>
      </c>
      <c r="GO27">
        <f>ROUND(IF(BI27=2,O27+X27+Y27+GK27,0),2)</f>
        <v>0</v>
      </c>
      <c r="GP27">
        <f>ROUND(IF(BI27=4,O27+X27+Y27+GK27,0),2)</f>
        <v>33819.87</v>
      </c>
      <c r="GR27">
        <v>0</v>
      </c>
    </row>
    <row r="28" spans="1:200" ht="12.75">
      <c r="A28">
        <v>18</v>
      </c>
      <c r="B28">
        <v>1</v>
      </c>
      <c r="C28">
        <v>4</v>
      </c>
      <c r="E28" t="s">
        <v>21</v>
      </c>
      <c r="F28" t="s">
        <v>22</v>
      </c>
      <c r="G28" t="s">
        <v>23</v>
      </c>
      <c r="H28" t="s">
        <v>17</v>
      </c>
      <c r="I28">
        <f>I27*J28</f>
        <v>-9</v>
      </c>
      <c r="J28">
        <v>-1</v>
      </c>
      <c r="O28">
        <f>ROUND(CP28,2)</f>
        <v>-29401.92</v>
      </c>
      <c r="P28">
        <f>ROUND(CQ28*I28,2)</f>
        <v>-29401.92</v>
      </c>
      <c r="Q28">
        <f>ROUND(CR28*I28,2)</f>
        <v>0</v>
      </c>
      <c r="R28">
        <f>ROUND(CS28*I28,2)</f>
        <v>0</v>
      </c>
      <c r="S28">
        <f>ROUND(CT28*I28,2)</f>
        <v>0</v>
      </c>
      <c r="T28">
        <f>ROUND(CU28*I28,2)</f>
        <v>0</v>
      </c>
      <c r="U28">
        <f>CV28*I28</f>
        <v>0</v>
      </c>
      <c r="V28">
        <f>CW28*I28</f>
        <v>0</v>
      </c>
      <c r="W28">
        <f>ROUND(CX28*I28,2)</f>
        <v>0</v>
      </c>
      <c r="X28">
        <f t="shared" si="15"/>
        <v>0</v>
      </c>
      <c r="Y28">
        <f t="shared" si="15"/>
        <v>0</v>
      </c>
      <c r="AA28">
        <v>28967486</v>
      </c>
      <c r="AB28">
        <f>ROUND((AC28+AD28+AF28),6)</f>
        <v>3266.88</v>
      </c>
      <c r="AC28">
        <f>ROUND((ES28),6)</f>
        <v>3266.88</v>
      </c>
      <c r="AD28">
        <f>ROUND((((ET28)-(EU28))+AE28),6)</f>
        <v>0</v>
      </c>
      <c r="AE28">
        <f t="shared" si="16"/>
        <v>0</v>
      </c>
      <c r="AF28">
        <f t="shared" si="16"/>
        <v>0</v>
      </c>
      <c r="AG28">
        <f>ROUND((AP28),6)</f>
        <v>0</v>
      </c>
      <c r="AH28">
        <f t="shared" si="17"/>
        <v>0</v>
      </c>
      <c r="AI28">
        <f t="shared" si="17"/>
        <v>0</v>
      </c>
      <c r="AJ28">
        <f>ROUND((AS28),6)</f>
        <v>0</v>
      </c>
      <c r="AK28">
        <v>3266.88</v>
      </c>
      <c r="AL28">
        <v>3266.88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70</v>
      </c>
      <c r="AU28">
        <v>10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3</v>
      </c>
      <c r="BI28">
        <v>4</v>
      </c>
      <c r="BJ28" t="s">
        <v>24</v>
      </c>
      <c r="BM28">
        <v>0</v>
      </c>
      <c r="BN28">
        <v>0</v>
      </c>
      <c r="BP28">
        <v>0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70</v>
      </c>
      <c r="CA28">
        <v>10</v>
      </c>
      <c r="CF28">
        <v>0</v>
      </c>
      <c r="CG28">
        <v>0</v>
      </c>
      <c r="CM28">
        <v>0</v>
      </c>
      <c r="CO28">
        <v>0</v>
      </c>
      <c r="CP28">
        <f>(P28+Q28+S28)</f>
        <v>-29401.92</v>
      </c>
      <c r="CQ28">
        <f>(AC28*BC28*AW28)</f>
        <v>3266.88</v>
      </c>
      <c r="CR28">
        <f>((((ET28)*BB28-(EU28)*BS28)+AE28*BS28)*AV28)</f>
        <v>0</v>
      </c>
      <c r="CS28">
        <f>(AE28*BS28*AV28)</f>
        <v>0</v>
      </c>
      <c r="CT28">
        <f>(AF28*BA28*AV28)</f>
        <v>0</v>
      </c>
      <c r="CU28">
        <f>AG28</f>
        <v>0</v>
      </c>
      <c r="CV28">
        <f>(AH28*AV28)</f>
        <v>0</v>
      </c>
      <c r="CW28">
        <f t="shared" si="18"/>
        <v>0</v>
      </c>
      <c r="CX28">
        <f t="shared" si="18"/>
        <v>0</v>
      </c>
      <c r="CY28">
        <f>((S28*BZ28)/100)</f>
        <v>0</v>
      </c>
      <c r="CZ28">
        <f>((S28*CA28)/100)</f>
        <v>0</v>
      </c>
      <c r="DN28">
        <v>0</v>
      </c>
      <c r="DO28">
        <v>0</v>
      </c>
      <c r="DP28">
        <v>1</v>
      </c>
      <c r="DQ28">
        <v>1</v>
      </c>
      <c r="DU28">
        <v>1010</v>
      </c>
      <c r="DV28" t="s">
        <v>17</v>
      </c>
      <c r="DW28" t="s">
        <v>17</v>
      </c>
      <c r="DX28">
        <v>1</v>
      </c>
      <c r="EE28">
        <v>28440378</v>
      </c>
      <c r="EF28">
        <v>1</v>
      </c>
      <c r="EG28" t="s">
        <v>9</v>
      </c>
      <c r="EH28">
        <v>0</v>
      </c>
      <c r="EJ28">
        <v>4</v>
      </c>
      <c r="EK28">
        <v>0</v>
      </c>
      <c r="EL28" t="s">
        <v>19</v>
      </c>
      <c r="EM28" t="s">
        <v>20</v>
      </c>
      <c r="EQ28">
        <v>0</v>
      </c>
      <c r="ER28">
        <v>3266.88</v>
      </c>
      <c r="ES28">
        <v>3266.88</v>
      </c>
      <c r="ET28">
        <v>0</v>
      </c>
      <c r="EU28">
        <v>0</v>
      </c>
      <c r="EV28">
        <v>0</v>
      </c>
      <c r="EW28">
        <v>0</v>
      </c>
      <c r="EX28">
        <v>0</v>
      </c>
      <c r="FQ28">
        <v>0</v>
      </c>
      <c r="FR28">
        <f>ROUND(IF(AND(BH28=3,BI28=3),P28,0),2)</f>
        <v>0</v>
      </c>
      <c r="FS28">
        <v>0</v>
      </c>
      <c r="FX28">
        <v>70</v>
      </c>
      <c r="FY28">
        <v>10</v>
      </c>
      <c r="GF28">
        <v>280227849</v>
      </c>
      <c r="GG28">
        <v>2</v>
      </c>
      <c r="GH28">
        <v>1</v>
      </c>
      <c r="GI28">
        <v>-2</v>
      </c>
      <c r="GJ28">
        <v>0</v>
      </c>
      <c r="GK28">
        <f>ROUND(R28*(R11)/100,2)</f>
        <v>0</v>
      </c>
      <c r="GL28">
        <f>ROUND(IF(AND(BH28=3,BI28=3,FS28&lt;&gt;0),P28,0),2)</f>
        <v>0</v>
      </c>
      <c r="GM28">
        <f>O28+X28+Y28+GK28</f>
        <v>-29401.92</v>
      </c>
      <c r="GN28">
        <f>ROUND(IF(OR(BI28=0,BI28=1),O28+X28+Y28+GK28,0),2)</f>
        <v>0</v>
      </c>
      <c r="GO28">
        <f>ROUND(IF(BI28=2,O28+X28+Y28+GK28,0),2)</f>
        <v>0</v>
      </c>
      <c r="GP28">
        <f>ROUND(IF(BI28=4,O28+X28+Y28+GK28,0),2)</f>
        <v>-29401.92</v>
      </c>
      <c r="GR28">
        <v>0</v>
      </c>
    </row>
    <row r="29" spans="1:200" ht="12.75">
      <c r="A29">
        <v>18</v>
      </c>
      <c r="B29">
        <v>1</v>
      </c>
      <c r="C29">
        <v>5</v>
      </c>
      <c r="E29" t="s">
        <v>25</v>
      </c>
      <c r="F29" t="s">
        <v>22</v>
      </c>
      <c r="G29" t="s">
        <v>23</v>
      </c>
      <c r="H29" t="s">
        <v>17</v>
      </c>
      <c r="I29">
        <f>I27*J29</f>
        <v>6</v>
      </c>
      <c r="J29">
        <v>0.6666666666666666</v>
      </c>
      <c r="O29">
        <f>ROUND(CP29,2)</f>
        <v>19601.28</v>
      </c>
      <c r="P29">
        <f>ROUND(CQ29*I29,2)</f>
        <v>19601.28</v>
      </c>
      <c r="Q29">
        <f>ROUND(CR29*I29,2)</f>
        <v>0</v>
      </c>
      <c r="R29">
        <f>ROUND(CS29*I29,2)</f>
        <v>0</v>
      </c>
      <c r="S29">
        <f>ROUND(CT29*I29,2)</f>
        <v>0</v>
      </c>
      <c r="T29">
        <f>ROUND(CU29*I29,2)</f>
        <v>0</v>
      </c>
      <c r="U29">
        <f>CV29*I29</f>
        <v>0</v>
      </c>
      <c r="V29">
        <f>CW29*I29</f>
        <v>0</v>
      </c>
      <c r="W29">
        <f>ROUND(CX29*I29,2)</f>
        <v>0</v>
      </c>
      <c r="X29">
        <f t="shared" si="15"/>
        <v>0</v>
      </c>
      <c r="Y29">
        <f t="shared" si="15"/>
        <v>0</v>
      </c>
      <c r="AA29">
        <v>28967486</v>
      </c>
      <c r="AB29">
        <f>ROUND((AC29+AD29+AF29),6)</f>
        <v>3266.88</v>
      </c>
      <c r="AC29">
        <f>ROUND((ES29),6)</f>
        <v>3266.88</v>
      </c>
      <c r="AD29">
        <f>ROUND((((ET29)-(EU29))+AE29),6)</f>
        <v>0</v>
      </c>
      <c r="AE29">
        <f t="shared" si="16"/>
        <v>0</v>
      </c>
      <c r="AF29">
        <f t="shared" si="16"/>
        <v>0</v>
      </c>
      <c r="AG29">
        <f>ROUND((AP29),6)</f>
        <v>0</v>
      </c>
      <c r="AH29">
        <f t="shared" si="17"/>
        <v>0</v>
      </c>
      <c r="AI29">
        <f t="shared" si="17"/>
        <v>0</v>
      </c>
      <c r="AJ29">
        <f>ROUND((AS29),6)</f>
        <v>0</v>
      </c>
      <c r="AK29">
        <v>3266.88</v>
      </c>
      <c r="AL29">
        <v>3266.88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70</v>
      </c>
      <c r="AU29">
        <v>10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4</v>
      </c>
      <c r="BJ29" t="s">
        <v>24</v>
      </c>
      <c r="BM29">
        <v>0</v>
      </c>
      <c r="BN29">
        <v>0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70</v>
      </c>
      <c r="CA29">
        <v>10</v>
      </c>
      <c r="CF29">
        <v>0</v>
      </c>
      <c r="CG29">
        <v>0</v>
      </c>
      <c r="CM29">
        <v>0</v>
      </c>
      <c r="CO29">
        <v>0</v>
      </c>
      <c r="CP29">
        <f>(P29+Q29+S29)</f>
        <v>19601.28</v>
      </c>
      <c r="CQ29">
        <f>(AC29*BC29*AW29)</f>
        <v>3266.88</v>
      </c>
      <c r="CR29">
        <f>((((ET29)*BB29-(EU29)*BS29)+AE29*BS29)*AV29)</f>
        <v>0</v>
      </c>
      <c r="CS29">
        <f>(AE29*BS29*AV29)</f>
        <v>0</v>
      </c>
      <c r="CT29">
        <f>(AF29*BA29*AV29)</f>
        <v>0</v>
      </c>
      <c r="CU29">
        <f>AG29</f>
        <v>0</v>
      </c>
      <c r="CV29">
        <f>(AH29*AV29)</f>
        <v>0</v>
      </c>
      <c r="CW29">
        <f t="shared" si="18"/>
        <v>0</v>
      </c>
      <c r="CX29">
        <f t="shared" si="18"/>
        <v>0</v>
      </c>
      <c r="CY29">
        <f>((S29*BZ29)/100)</f>
        <v>0</v>
      </c>
      <c r="CZ29">
        <f>((S29*CA29)/100)</f>
        <v>0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17</v>
      </c>
      <c r="DW29" t="s">
        <v>17</v>
      </c>
      <c r="DX29">
        <v>1</v>
      </c>
      <c r="EE29">
        <v>28440378</v>
      </c>
      <c r="EF29">
        <v>1</v>
      </c>
      <c r="EG29" t="s">
        <v>9</v>
      </c>
      <c r="EH29">
        <v>0</v>
      </c>
      <c r="EJ29">
        <v>4</v>
      </c>
      <c r="EK29">
        <v>0</v>
      </c>
      <c r="EL29" t="s">
        <v>19</v>
      </c>
      <c r="EM29" t="s">
        <v>20</v>
      </c>
      <c r="EQ29">
        <v>0</v>
      </c>
      <c r="ER29">
        <v>3266.88</v>
      </c>
      <c r="ES29">
        <v>3266.88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>ROUND(IF(AND(BH29=3,BI29=3),P29,0),2)</f>
        <v>0</v>
      </c>
      <c r="FS29">
        <v>0</v>
      </c>
      <c r="FX29">
        <v>70</v>
      </c>
      <c r="FY29">
        <v>10</v>
      </c>
      <c r="GF29">
        <v>280227849</v>
      </c>
      <c r="GG29">
        <v>2</v>
      </c>
      <c r="GH29">
        <v>1</v>
      </c>
      <c r="GI29">
        <v>-2</v>
      </c>
      <c r="GJ29">
        <v>0</v>
      </c>
      <c r="GK29">
        <f>ROUND(R29*(R11)/100,2)</f>
        <v>0</v>
      </c>
      <c r="GL29">
        <f>ROUND(IF(AND(BH29=3,BI29=3,FS29&lt;&gt;0),P29,0),2)</f>
        <v>0</v>
      </c>
      <c r="GM29">
        <f>O29+X29+Y29+GK29</f>
        <v>19601.28</v>
      </c>
      <c r="GN29">
        <f>ROUND(IF(OR(BI29=0,BI29=1),O29+X29+Y29+GK29,0),2)</f>
        <v>0</v>
      </c>
      <c r="GO29">
        <f>ROUND(IF(BI29=2,O29+X29+Y29+GK29,0),2)</f>
        <v>0</v>
      </c>
      <c r="GP29">
        <f>ROUND(IF(BI29=4,O29+X29+Y29+GK29,0),2)</f>
        <v>19601.28</v>
      </c>
      <c r="GR29">
        <v>0</v>
      </c>
    </row>
    <row r="30" spans="1:200" ht="12.75">
      <c r="A30">
        <v>18</v>
      </c>
      <c r="B30">
        <v>1</v>
      </c>
      <c r="C30">
        <v>6</v>
      </c>
      <c r="E30" t="s">
        <v>26</v>
      </c>
      <c r="F30" t="s">
        <v>27</v>
      </c>
      <c r="G30" t="s">
        <v>28</v>
      </c>
      <c r="H30" t="s">
        <v>17</v>
      </c>
      <c r="I30">
        <f>I27*J30</f>
        <v>3</v>
      </c>
      <c r="J30">
        <v>0.3333333333333333</v>
      </c>
      <c r="O30">
        <f>ROUND(CP30,2)</f>
        <v>5381.73</v>
      </c>
      <c r="P30">
        <f>ROUND(CQ30*I30,2)</f>
        <v>5381.73</v>
      </c>
      <c r="Q30">
        <f>ROUND(CR30*I30,2)</f>
        <v>0</v>
      </c>
      <c r="R30">
        <f>ROUND(CS30*I30,2)</f>
        <v>0</v>
      </c>
      <c r="S30">
        <f>ROUND(CT30*I30,2)</f>
        <v>0</v>
      </c>
      <c r="T30">
        <f>ROUND(CU30*I30,2)</f>
        <v>0</v>
      </c>
      <c r="U30">
        <f>CV30*I30</f>
        <v>0</v>
      </c>
      <c r="V30">
        <f>CW30*I30</f>
        <v>0</v>
      </c>
      <c r="W30">
        <f>ROUND(CX30*I30,2)</f>
        <v>0</v>
      </c>
      <c r="X30">
        <f t="shared" si="15"/>
        <v>0</v>
      </c>
      <c r="Y30">
        <f t="shared" si="15"/>
        <v>0</v>
      </c>
      <c r="AA30">
        <v>28967486</v>
      </c>
      <c r="AB30">
        <f>ROUND((AC30+AD30+AF30),6)</f>
        <v>1793.91</v>
      </c>
      <c r="AC30">
        <f>ROUND((ES30),6)</f>
        <v>1793.91</v>
      </c>
      <c r="AD30">
        <f>ROUND((((ET30)-(EU30))+AE30),6)</f>
        <v>0</v>
      </c>
      <c r="AE30">
        <f t="shared" si="16"/>
        <v>0</v>
      </c>
      <c r="AF30">
        <f t="shared" si="16"/>
        <v>0</v>
      </c>
      <c r="AG30">
        <f>ROUND((AP30),6)</f>
        <v>0</v>
      </c>
      <c r="AH30">
        <f t="shared" si="17"/>
        <v>0</v>
      </c>
      <c r="AI30">
        <f t="shared" si="17"/>
        <v>0</v>
      </c>
      <c r="AJ30">
        <f>ROUND((AS30),6)</f>
        <v>0</v>
      </c>
      <c r="AK30">
        <v>1793.91</v>
      </c>
      <c r="AL30">
        <v>1793.91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70</v>
      </c>
      <c r="AU30">
        <v>10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4</v>
      </c>
      <c r="BJ30" t="s">
        <v>29</v>
      </c>
      <c r="BM30">
        <v>0</v>
      </c>
      <c r="BN30">
        <v>0</v>
      </c>
      <c r="BP30">
        <v>0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70</v>
      </c>
      <c r="CA30">
        <v>10</v>
      </c>
      <c r="CF30">
        <v>0</v>
      </c>
      <c r="CG30">
        <v>0</v>
      </c>
      <c r="CM30">
        <v>0</v>
      </c>
      <c r="CO30">
        <v>0</v>
      </c>
      <c r="CP30">
        <f>(P30+Q30+S30)</f>
        <v>5381.73</v>
      </c>
      <c r="CQ30">
        <f>(AC30*BC30*AW30)</f>
        <v>1793.91</v>
      </c>
      <c r="CR30">
        <f>((((ET30)*BB30-(EU30)*BS30)+AE30*BS30)*AV30)</f>
        <v>0</v>
      </c>
      <c r="CS30">
        <f>(AE30*BS30*AV30)</f>
        <v>0</v>
      </c>
      <c r="CT30">
        <f>(AF30*BA30*AV30)</f>
        <v>0</v>
      </c>
      <c r="CU30">
        <f>AG30</f>
        <v>0</v>
      </c>
      <c r="CV30">
        <f>(AH30*AV30)</f>
        <v>0</v>
      </c>
      <c r="CW30">
        <f t="shared" si="18"/>
        <v>0</v>
      </c>
      <c r="CX30">
        <f t="shared" si="18"/>
        <v>0</v>
      </c>
      <c r="CY30">
        <f>((S30*BZ30)/100)</f>
        <v>0</v>
      </c>
      <c r="CZ30">
        <f>((S30*CA30)/100)</f>
        <v>0</v>
      </c>
      <c r="DN30">
        <v>0</v>
      </c>
      <c r="DO30">
        <v>0</v>
      </c>
      <c r="DP30">
        <v>1</v>
      </c>
      <c r="DQ30">
        <v>1</v>
      </c>
      <c r="DU30">
        <v>1010</v>
      </c>
      <c r="DV30" t="s">
        <v>17</v>
      </c>
      <c r="DW30" t="s">
        <v>17</v>
      </c>
      <c r="DX30">
        <v>1</v>
      </c>
      <c r="EE30">
        <v>28440378</v>
      </c>
      <c r="EF30">
        <v>1</v>
      </c>
      <c r="EG30" t="s">
        <v>9</v>
      </c>
      <c r="EH30">
        <v>0</v>
      </c>
      <c r="EJ30">
        <v>4</v>
      </c>
      <c r="EK30">
        <v>0</v>
      </c>
      <c r="EL30" t="s">
        <v>19</v>
      </c>
      <c r="EM30" t="s">
        <v>20</v>
      </c>
      <c r="EQ30">
        <v>0</v>
      </c>
      <c r="ER30">
        <v>1793.91</v>
      </c>
      <c r="ES30">
        <v>1793.91</v>
      </c>
      <c r="ET30">
        <v>0</v>
      </c>
      <c r="EU30">
        <v>0</v>
      </c>
      <c r="EV30">
        <v>0</v>
      </c>
      <c r="EW30">
        <v>0</v>
      </c>
      <c r="EX30">
        <v>0</v>
      </c>
      <c r="FQ30">
        <v>0</v>
      </c>
      <c r="FR30">
        <f>ROUND(IF(AND(BH30=3,BI30=3),P30,0),2)</f>
        <v>0</v>
      </c>
      <c r="FS30">
        <v>0</v>
      </c>
      <c r="FX30">
        <v>70</v>
      </c>
      <c r="FY30">
        <v>10</v>
      </c>
      <c r="GF30">
        <v>-1827176958</v>
      </c>
      <c r="GG30">
        <v>2</v>
      </c>
      <c r="GH30">
        <v>1</v>
      </c>
      <c r="GI30">
        <v>-2</v>
      </c>
      <c r="GJ30">
        <v>0</v>
      </c>
      <c r="GK30">
        <f>ROUND(R30*(R11)/100,2)</f>
        <v>0</v>
      </c>
      <c r="GL30">
        <f>ROUND(IF(AND(BH30=3,BI30=3,FS30&lt;&gt;0),P30,0),2)</f>
        <v>0</v>
      </c>
      <c r="GM30">
        <f>O30+X30+Y30+GK30</f>
        <v>5381.73</v>
      </c>
      <c r="GN30">
        <f>ROUND(IF(OR(BI30=0,BI30=1),O30+X30+Y30+GK30,0),2)</f>
        <v>0</v>
      </c>
      <c r="GO30">
        <f>ROUND(IF(BI30=2,O30+X30+Y30+GK30,0),2)</f>
        <v>0</v>
      </c>
      <c r="GP30">
        <f>ROUND(IF(BI30=4,O30+X30+Y30+GK30,0),2)</f>
        <v>5381.73</v>
      </c>
      <c r="GR30">
        <v>0</v>
      </c>
    </row>
    <row r="31" spans="1:200" ht="12.75">
      <c r="A31">
        <v>17</v>
      </c>
      <c r="B31">
        <v>1</v>
      </c>
      <c r="C31">
        <f>ROW(SmtRes!A10)</f>
        <v>10</v>
      </c>
      <c r="D31">
        <f>ROW(EtalonRes!A8)</f>
        <v>8</v>
      </c>
      <c r="E31" t="s">
        <v>30</v>
      </c>
      <c r="F31" t="s">
        <v>31</v>
      </c>
      <c r="G31" t="s">
        <v>32</v>
      </c>
      <c r="H31" t="s">
        <v>17</v>
      </c>
      <c r="I31">
        <v>9</v>
      </c>
      <c r="J31">
        <v>0</v>
      </c>
      <c r="O31">
        <f>ROUND(CP31,2)</f>
        <v>2470.05</v>
      </c>
      <c r="P31">
        <f>ROUND(CQ31*I31,2)</f>
        <v>0</v>
      </c>
      <c r="Q31">
        <f>ROUND(CR31*I31,2)</f>
        <v>1805.94</v>
      </c>
      <c r="R31">
        <f>ROUND(CS31*I31,2)</f>
        <v>966.96</v>
      </c>
      <c r="S31">
        <f>ROUND(CT31*I31,2)</f>
        <v>664.11</v>
      </c>
      <c r="T31">
        <f>ROUND(CU31*I31,2)</f>
        <v>0</v>
      </c>
      <c r="U31">
        <f>CV31*I31</f>
        <v>5.94</v>
      </c>
      <c r="V31">
        <f>CW31*I31</f>
        <v>0</v>
      </c>
      <c r="W31">
        <f>ROUND(CX31*I31,2)</f>
        <v>0</v>
      </c>
      <c r="X31">
        <f t="shared" si="15"/>
        <v>464.88</v>
      </c>
      <c r="Y31">
        <f t="shared" si="15"/>
        <v>66.41</v>
      </c>
      <c r="AA31">
        <v>28967486</v>
      </c>
      <c r="AB31">
        <f>ROUND((AC31+AD31+AF31),6)</f>
        <v>274.45</v>
      </c>
      <c r="AC31">
        <f>ROUND((ES31),6)</f>
        <v>0</v>
      </c>
      <c r="AD31">
        <f>ROUND((((ET31)-(EU31))+AE31),6)</f>
        <v>200.66</v>
      </c>
      <c r="AE31">
        <f t="shared" si="16"/>
        <v>107.44</v>
      </c>
      <c r="AF31">
        <f t="shared" si="16"/>
        <v>73.79</v>
      </c>
      <c r="AG31">
        <f>ROUND((AP31),6)</f>
        <v>0</v>
      </c>
      <c r="AH31">
        <f t="shared" si="17"/>
        <v>0.66</v>
      </c>
      <c r="AI31">
        <f t="shared" si="17"/>
        <v>0</v>
      </c>
      <c r="AJ31">
        <f>ROUND((AS31),6)</f>
        <v>0</v>
      </c>
      <c r="AK31">
        <v>274.45</v>
      </c>
      <c r="AL31">
        <v>0</v>
      </c>
      <c r="AM31">
        <v>200.66</v>
      </c>
      <c r="AN31">
        <v>107.44</v>
      </c>
      <c r="AO31">
        <v>73.79</v>
      </c>
      <c r="AP31">
        <v>0</v>
      </c>
      <c r="AQ31">
        <v>0.66</v>
      </c>
      <c r="AR31">
        <v>0</v>
      </c>
      <c r="AS31">
        <v>0</v>
      </c>
      <c r="AT31">
        <v>70</v>
      </c>
      <c r="AU31">
        <v>10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4</v>
      </c>
      <c r="BJ31" t="s">
        <v>33</v>
      </c>
      <c r="BM31">
        <v>0</v>
      </c>
      <c r="BN31">
        <v>0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70</v>
      </c>
      <c r="CA31">
        <v>10</v>
      </c>
      <c r="CF31">
        <v>0</v>
      </c>
      <c r="CG31">
        <v>0</v>
      </c>
      <c r="CM31">
        <v>0</v>
      </c>
      <c r="CO31">
        <v>0</v>
      </c>
      <c r="CP31">
        <f>(P31+Q31+S31)</f>
        <v>2470.05</v>
      </c>
      <c r="CQ31">
        <f>(AC31*BC31*AW31)</f>
        <v>0</v>
      </c>
      <c r="CR31">
        <f>((((ET31)*BB31-(EU31)*BS31)+AE31*BS31)*AV31)</f>
        <v>200.66</v>
      </c>
      <c r="CS31">
        <f>(AE31*BS31*AV31)</f>
        <v>107.44</v>
      </c>
      <c r="CT31">
        <f>(AF31*BA31*AV31)</f>
        <v>73.79</v>
      </c>
      <c r="CU31">
        <f>AG31</f>
        <v>0</v>
      </c>
      <c r="CV31">
        <f>(AH31*AV31)</f>
        <v>0.66</v>
      </c>
      <c r="CW31">
        <f t="shared" si="18"/>
        <v>0</v>
      </c>
      <c r="CX31">
        <f t="shared" si="18"/>
        <v>0</v>
      </c>
      <c r="CY31">
        <f>((S31*BZ31)/100)</f>
        <v>464.87700000000007</v>
      </c>
      <c r="CZ31">
        <f>((S31*CA31)/100)</f>
        <v>66.411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17</v>
      </c>
      <c r="DW31" t="s">
        <v>17</v>
      </c>
      <c r="DX31">
        <v>1</v>
      </c>
      <c r="EE31">
        <v>28440378</v>
      </c>
      <c r="EF31">
        <v>1</v>
      </c>
      <c r="EG31" t="s">
        <v>9</v>
      </c>
      <c r="EH31">
        <v>0</v>
      </c>
      <c r="EJ31">
        <v>4</v>
      </c>
      <c r="EK31">
        <v>0</v>
      </c>
      <c r="EL31" t="s">
        <v>19</v>
      </c>
      <c r="EM31" t="s">
        <v>20</v>
      </c>
      <c r="EQ31">
        <v>0</v>
      </c>
      <c r="ER31">
        <v>274.45</v>
      </c>
      <c r="ES31">
        <v>0</v>
      </c>
      <c r="ET31">
        <v>200.66</v>
      </c>
      <c r="EU31">
        <v>107.44</v>
      </c>
      <c r="EV31">
        <v>73.79</v>
      </c>
      <c r="EW31">
        <v>0.66</v>
      </c>
      <c r="EX31">
        <v>0</v>
      </c>
      <c r="EY31">
        <v>0</v>
      </c>
      <c r="FQ31">
        <v>0</v>
      </c>
      <c r="FR31">
        <f>ROUND(IF(AND(BH31=3,BI31=3),P31,0),2)</f>
        <v>0</v>
      </c>
      <c r="FS31">
        <v>0</v>
      </c>
      <c r="FX31">
        <v>70</v>
      </c>
      <c r="FY31">
        <v>10</v>
      </c>
      <c r="GF31">
        <v>1535542764</v>
      </c>
      <c r="GG31">
        <v>2</v>
      </c>
      <c r="GH31">
        <v>1</v>
      </c>
      <c r="GI31">
        <v>-2</v>
      </c>
      <c r="GJ31">
        <v>0</v>
      </c>
      <c r="GK31">
        <f>ROUND(R31*(R11)/100,2)</f>
        <v>1015.31</v>
      </c>
      <c r="GL31">
        <f>ROUND(IF(AND(BH31=3,BI31=3,FS31&lt;&gt;0),P31,0),2)</f>
        <v>0</v>
      </c>
      <c r="GM31">
        <f>O31+X31+Y31+GK31</f>
        <v>4016.65</v>
      </c>
      <c r="GN31">
        <f>ROUND(IF(OR(BI31=0,BI31=1),O31+X31+Y31+GK31,0),2)</f>
        <v>0</v>
      </c>
      <c r="GO31">
        <f>ROUND(IF(BI31=2,O31+X31+Y31+GK31,0),2)</f>
        <v>0</v>
      </c>
      <c r="GP31">
        <f>ROUND(IF(BI31=4,O31+X31+Y31+GK31,0),2)</f>
        <v>4016.65</v>
      </c>
      <c r="GR31">
        <v>0</v>
      </c>
    </row>
    <row r="33" spans="1:118" ht="12.75">
      <c r="A33" s="2">
        <v>51</v>
      </c>
      <c r="B33" s="2">
        <f>B23</f>
        <v>1</v>
      </c>
      <c r="C33" s="2">
        <f>A23</f>
        <v>4</v>
      </c>
      <c r="D33" s="2">
        <f>ROW(A23)</f>
        <v>23</v>
      </c>
      <c r="E33" s="2"/>
      <c r="F33" s="2" t="str">
        <f>IF(F23&lt;&gt;"",F23,"")</f>
        <v>Новый раздел</v>
      </c>
      <c r="G33" s="2" t="str">
        <f>IF(G23&lt;&gt;"",G23,"")</f>
        <v>оформление декоративными флаговыми элементами существующих стационарных ОДК , 1шт</v>
      </c>
      <c r="H33" s="2"/>
      <c r="I33" s="2"/>
      <c r="J33" s="2"/>
      <c r="K33" s="2"/>
      <c r="L33" s="2"/>
      <c r="M33" s="2"/>
      <c r="N33" s="2"/>
      <c r="O33" s="2">
        <f aca="true" t="shared" si="19" ref="O33:T33">ROUND(AB33,2)</f>
        <v>30239.55</v>
      </c>
      <c r="P33" s="2">
        <f t="shared" si="19"/>
        <v>25142.31</v>
      </c>
      <c r="Q33" s="2">
        <f t="shared" si="19"/>
        <v>3769.02</v>
      </c>
      <c r="R33" s="2">
        <f t="shared" si="19"/>
        <v>2014.74</v>
      </c>
      <c r="S33" s="2">
        <f t="shared" si="19"/>
        <v>1328.22</v>
      </c>
      <c r="T33" s="2">
        <f t="shared" si="19"/>
        <v>0</v>
      </c>
      <c r="U33" s="2">
        <f>AH33</f>
        <v>11.88</v>
      </c>
      <c r="V33" s="2">
        <f>AI33</f>
        <v>0</v>
      </c>
      <c r="W33" s="2">
        <f>ROUND(AJ33,2)</f>
        <v>0</v>
      </c>
      <c r="X33" s="2">
        <f>ROUND(AK33,2)</f>
        <v>929.76</v>
      </c>
      <c r="Y33" s="2">
        <f>ROUND(AL33,2)</f>
        <v>132.82</v>
      </c>
      <c r="Z33" s="2"/>
      <c r="AA33" s="2"/>
      <c r="AB33" s="2">
        <f>ROUND(SUMIF(AA27:AA31,"=28967486",O27:O31),2)</f>
        <v>30239.55</v>
      </c>
      <c r="AC33" s="2">
        <f>ROUND(SUMIF(AA27:AA31,"=28967486",P27:P31),2)</f>
        <v>25142.31</v>
      </c>
      <c r="AD33" s="2">
        <f>ROUND(SUMIF(AA27:AA31,"=28967486",Q27:Q31),2)</f>
        <v>3769.02</v>
      </c>
      <c r="AE33" s="2">
        <f>ROUND(SUMIF(AA27:AA31,"=28967486",R27:R31),2)</f>
        <v>2014.74</v>
      </c>
      <c r="AF33" s="2">
        <f>ROUND(SUMIF(AA27:AA31,"=28967486",S27:S31),2)</f>
        <v>1328.22</v>
      </c>
      <c r="AG33" s="2">
        <f>ROUND(SUMIF(AA27:AA31,"=28967486",T27:T31),2)</f>
        <v>0</v>
      </c>
      <c r="AH33" s="2">
        <f>SUMIF(AA27:AA31,"=28967486",U27:U31)</f>
        <v>11.88</v>
      </c>
      <c r="AI33" s="2">
        <f>SUMIF(AA27:AA31,"=28967486",V27:V31)</f>
        <v>0</v>
      </c>
      <c r="AJ33" s="2">
        <f>ROUND(SUMIF(AA27:AA31,"=28967486",W27:W31),2)</f>
        <v>0</v>
      </c>
      <c r="AK33" s="2">
        <f>ROUND(SUMIF(AA27:AA31,"=28967486",X27:X31),2)</f>
        <v>929.76</v>
      </c>
      <c r="AL33" s="2">
        <f>ROUND(SUMIF(AA27:AA31,"=28967486",Y27:Y31),2)</f>
        <v>132.82</v>
      </c>
      <c r="AM33" s="2"/>
      <c r="AN33" s="2"/>
      <c r="AO33" s="2">
        <f aca="true" t="shared" si="20" ref="AO33:AZ33">ROUND(BB33,2)</f>
        <v>0</v>
      </c>
      <c r="AP33" s="2">
        <f t="shared" si="20"/>
        <v>0</v>
      </c>
      <c r="AQ33" s="2">
        <f t="shared" si="20"/>
        <v>0</v>
      </c>
      <c r="AR33" s="2">
        <f t="shared" si="20"/>
        <v>33417.61</v>
      </c>
      <c r="AS33" s="2">
        <f t="shared" si="20"/>
        <v>0</v>
      </c>
      <c r="AT33" s="2">
        <f t="shared" si="20"/>
        <v>0</v>
      </c>
      <c r="AU33" s="2">
        <f t="shared" si="20"/>
        <v>33417.61</v>
      </c>
      <c r="AV33" s="2">
        <f t="shared" si="20"/>
        <v>25142.31</v>
      </c>
      <c r="AW33" s="2">
        <f t="shared" si="20"/>
        <v>25142.31</v>
      </c>
      <c r="AX33" s="2">
        <f t="shared" si="20"/>
        <v>0</v>
      </c>
      <c r="AY33" s="2">
        <f t="shared" si="20"/>
        <v>25142.31</v>
      </c>
      <c r="AZ33" s="2">
        <f t="shared" si="20"/>
        <v>0</v>
      </c>
      <c r="BA33" s="2"/>
      <c r="BB33" s="2">
        <f>ROUND(SUMIF(AA27:AA31,"=28967486",FQ27:FQ31),2)</f>
        <v>0</v>
      </c>
      <c r="BC33" s="2">
        <f>ROUND(SUMIF(AA27:AA31,"=28967486",FR27:FR31),2)</f>
        <v>0</v>
      </c>
      <c r="BD33" s="2">
        <f>ROUND(SUMIF(AA27:AA31,"=28967486",GL27:GL31),2)</f>
        <v>0</v>
      </c>
      <c r="BE33" s="2">
        <f>ROUND(SUMIF(AA27:AA31,"=28967486",GM27:GM31),2)</f>
        <v>33417.61</v>
      </c>
      <c r="BF33" s="2">
        <f>ROUND(SUMIF(AA27:AA31,"=28967486",GN27:GN31),2)</f>
        <v>0</v>
      </c>
      <c r="BG33" s="2">
        <f>ROUND(SUMIF(AA27:AA31,"=28967486",GO27:GO31),2)</f>
        <v>0</v>
      </c>
      <c r="BH33" s="2">
        <f>ROUND(SUMIF(AA27:AA31,"=28967486",GP27:GP31),2)</f>
        <v>33417.61</v>
      </c>
      <c r="BI33" s="2">
        <f>AC33-BB33</f>
        <v>25142.31</v>
      </c>
      <c r="BJ33" s="2">
        <f>AC33-BC33</f>
        <v>25142.31</v>
      </c>
      <c r="BK33" s="2">
        <f>BB33-BD33</f>
        <v>0</v>
      </c>
      <c r="BL33" s="2">
        <f>AC33-BB33-BC33+BD33</f>
        <v>25142.31</v>
      </c>
      <c r="BM33" s="2">
        <f>BC33-BD33</f>
        <v>0</v>
      </c>
      <c r="BN33" s="2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>
        <v>0</v>
      </c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30239.55</v>
      </c>
      <c r="G35" s="4" t="s">
        <v>34</v>
      </c>
      <c r="H35" s="4" t="s">
        <v>35</v>
      </c>
      <c r="I35" s="4"/>
      <c r="J35" s="4"/>
      <c r="K35" s="4">
        <v>201</v>
      </c>
      <c r="L35" s="4">
        <v>1</v>
      </c>
      <c r="M35" s="4">
        <v>3</v>
      </c>
      <c r="N35" s="4" t="s">
        <v>2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25142.31</v>
      </c>
      <c r="G36" s="4" t="s">
        <v>36</v>
      </c>
      <c r="H36" s="4" t="s">
        <v>37</v>
      </c>
      <c r="I36" s="4"/>
      <c r="J36" s="4"/>
      <c r="K36" s="4">
        <v>202</v>
      </c>
      <c r="L36" s="4">
        <v>2</v>
      </c>
      <c r="M36" s="4">
        <v>3</v>
      </c>
      <c r="N36" s="4" t="s">
        <v>2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38</v>
      </c>
      <c r="H37" s="4" t="s">
        <v>39</v>
      </c>
      <c r="I37" s="4"/>
      <c r="J37" s="4"/>
      <c r="K37" s="4">
        <v>222</v>
      </c>
      <c r="L37" s="4">
        <v>3</v>
      </c>
      <c r="M37" s="4">
        <v>3</v>
      </c>
      <c r="N37" s="4" t="s">
        <v>2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25142.31</v>
      </c>
      <c r="G38" s="4" t="s">
        <v>40</v>
      </c>
      <c r="H38" s="4" t="s">
        <v>41</v>
      </c>
      <c r="I38" s="4"/>
      <c r="J38" s="4"/>
      <c r="K38" s="4">
        <v>225</v>
      </c>
      <c r="L38" s="4">
        <v>4</v>
      </c>
      <c r="M38" s="4">
        <v>3</v>
      </c>
      <c r="N38" s="4" t="s">
        <v>2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25142.31</v>
      </c>
      <c r="G39" s="4" t="s">
        <v>42</v>
      </c>
      <c r="H39" s="4" t="s">
        <v>43</v>
      </c>
      <c r="I39" s="4"/>
      <c r="J39" s="4"/>
      <c r="K39" s="4">
        <v>226</v>
      </c>
      <c r="L39" s="4">
        <v>5</v>
      </c>
      <c r="M39" s="4">
        <v>3</v>
      </c>
      <c r="N39" s="4" t="s">
        <v>2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44</v>
      </c>
      <c r="H40" s="4" t="s">
        <v>45</v>
      </c>
      <c r="I40" s="4"/>
      <c r="J40" s="4"/>
      <c r="K40" s="4">
        <v>227</v>
      </c>
      <c r="L40" s="4">
        <v>6</v>
      </c>
      <c r="M40" s="4">
        <v>3</v>
      </c>
      <c r="N40" s="4" t="s">
        <v>2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25142.31</v>
      </c>
      <c r="G41" s="4" t="s">
        <v>46</v>
      </c>
      <c r="H41" s="4" t="s">
        <v>47</v>
      </c>
      <c r="I41" s="4"/>
      <c r="J41" s="4"/>
      <c r="K41" s="4">
        <v>228</v>
      </c>
      <c r="L41" s="4">
        <v>7</v>
      </c>
      <c r="M41" s="4">
        <v>3</v>
      </c>
      <c r="N41" s="4" t="s">
        <v>2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48</v>
      </c>
      <c r="H42" s="4" t="s">
        <v>49</v>
      </c>
      <c r="I42" s="4"/>
      <c r="J42" s="4"/>
      <c r="K42" s="4">
        <v>216</v>
      </c>
      <c r="L42" s="4">
        <v>8</v>
      </c>
      <c r="M42" s="4">
        <v>3</v>
      </c>
      <c r="N42" s="4" t="s">
        <v>2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50</v>
      </c>
      <c r="H43" s="4" t="s">
        <v>51</v>
      </c>
      <c r="I43" s="4"/>
      <c r="J43" s="4"/>
      <c r="K43" s="4">
        <v>223</v>
      </c>
      <c r="L43" s="4">
        <v>9</v>
      </c>
      <c r="M43" s="4">
        <v>3</v>
      </c>
      <c r="N43" s="4" t="s">
        <v>2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52</v>
      </c>
      <c r="H44" s="4" t="s">
        <v>53</v>
      </c>
      <c r="I44" s="4"/>
      <c r="J44" s="4"/>
      <c r="K44" s="4">
        <v>229</v>
      </c>
      <c r="L44" s="4">
        <v>10</v>
      </c>
      <c r="M44" s="4">
        <v>3</v>
      </c>
      <c r="N44" s="4" t="s">
        <v>2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3769.02</v>
      </c>
      <c r="G45" s="4" t="s">
        <v>54</v>
      </c>
      <c r="H45" s="4" t="s">
        <v>55</v>
      </c>
      <c r="I45" s="4"/>
      <c r="J45" s="4"/>
      <c r="K45" s="4">
        <v>203</v>
      </c>
      <c r="L45" s="4">
        <v>11</v>
      </c>
      <c r="M45" s="4">
        <v>3</v>
      </c>
      <c r="N45" s="4" t="s">
        <v>2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204</v>
      </c>
      <c r="F46" s="4">
        <f>ROUND(Source!R33,O46)</f>
        <v>2014.74</v>
      </c>
      <c r="G46" s="4" t="s">
        <v>56</v>
      </c>
      <c r="H46" s="4" t="s">
        <v>57</v>
      </c>
      <c r="I46" s="4"/>
      <c r="J46" s="4"/>
      <c r="K46" s="4">
        <v>204</v>
      </c>
      <c r="L46" s="4">
        <v>12</v>
      </c>
      <c r="M46" s="4">
        <v>3</v>
      </c>
      <c r="N46" s="4" t="s">
        <v>2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205</v>
      </c>
      <c r="F47" s="4">
        <f>ROUND(Source!S33,O47)</f>
        <v>1328.22</v>
      </c>
      <c r="G47" s="4" t="s">
        <v>58</v>
      </c>
      <c r="H47" s="4" t="s">
        <v>59</v>
      </c>
      <c r="I47" s="4"/>
      <c r="J47" s="4"/>
      <c r="K47" s="4">
        <v>205</v>
      </c>
      <c r="L47" s="4">
        <v>13</v>
      </c>
      <c r="M47" s="4">
        <v>3</v>
      </c>
      <c r="N47" s="4" t="s">
        <v>2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214</v>
      </c>
      <c r="F48" s="4">
        <f>ROUND(Source!AS33,O48)</f>
        <v>0</v>
      </c>
      <c r="G48" s="4" t="s">
        <v>60</v>
      </c>
      <c r="H48" s="4" t="s">
        <v>61</v>
      </c>
      <c r="I48" s="4"/>
      <c r="J48" s="4"/>
      <c r="K48" s="4">
        <v>214</v>
      </c>
      <c r="L48" s="4">
        <v>14</v>
      </c>
      <c r="M48" s="4">
        <v>3</v>
      </c>
      <c r="N48" s="4" t="s">
        <v>2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215</v>
      </c>
      <c r="F49" s="4">
        <f>ROUND(Source!AT33,O49)</f>
        <v>0</v>
      </c>
      <c r="G49" s="4" t="s">
        <v>62</v>
      </c>
      <c r="H49" s="4" t="s">
        <v>63</v>
      </c>
      <c r="I49" s="4"/>
      <c r="J49" s="4"/>
      <c r="K49" s="4">
        <v>215</v>
      </c>
      <c r="L49" s="4">
        <v>15</v>
      </c>
      <c r="M49" s="4">
        <v>3</v>
      </c>
      <c r="N49" s="4" t="s">
        <v>2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217</v>
      </c>
      <c r="F50" s="4">
        <f>ROUND(Source!AU33,O50)</f>
        <v>33417.61</v>
      </c>
      <c r="G50" s="4" t="s">
        <v>64</v>
      </c>
      <c r="H50" s="4" t="s">
        <v>65</v>
      </c>
      <c r="I50" s="4"/>
      <c r="J50" s="4"/>
      <c r="K50" s="4">
        <v>217</v>
      </c>
      <c r="L50" s="4">
        <v>16</v>
      </c>
      <c r="M50" s="4">
        <v>3</v>
      </c>
      <c r="N50" s="4" t="s">
        <v>2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206</v>
      </c>
      <c r="F51" s="4">
        <f>ROUND(Source!T33,O51)</f>
        <v>0</v>
      </c>
      <c r="G51" s="4" t="s">
        <v>66</v>
      </c>
      <c r="H51" s="4" t="s">
        <v>67</v>
      </c>
      <c r="I51" s="4"/>
      <c r="J51" s="4"/>
      <c r="K51" s="4">
        <v>206</v>
      </c>
      <c r="L51" s="4">
        <v>17</v>
      </c>
      <c r="M51" s="4">
        <v>3</v>
      </c>
      <c r="N51" s="4" t="s">
        <v>2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207</v>
      </c>
      <c r="F52" s="4">
        <f>Source!U33</f>
        <v>11.88</v>
      </c>
      <c r="G52" s="4" t="s">
        <v>68</v>
      </c>
      <c r="H52" s="4" t="s">
        <v>69</v>
      </c>
      <c r="I52" s="4"/>
      <c r="J52" s="4"/>
      <c r="K52" s="4">
        <v>207</v>
      </c>
      <c r="L52" s="4">
        <v>18</v>
      </c>
      <c r="M52" s="4">
        <v>3</v>
      </c>
      <c r="N52" s="4" t="s">
        <v>2</v>
      </c>
      <c r="O52" s="4">
        <v>-1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208</v>
      </c>
      <c r="F53" s="4">
        <f>Source!V33</f>
        <v>0</v>
      </c>
      <c r="G53" s="4" t="s">
        <v>70</v>
      </c>
      <c r="H53" s="4" t="s">
        <v>71</v>
      </c>
      <c r="I53" s="4"/>
      <c r="J53" s="4"/>
      <c r="K53" s="4">
        <v>208</v>
      </c>
      <c r="L53" s="4">
        <v>19</v>
      </c>
      <c r="M53" s="4">
        <v>3</v>
      </c>
      <c r="N53" s="4" t="s">
        <v>2</v>
      </c>
      <c r="O53" s="4">
        <v>-1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209</v>
      </c>
      <c r="F54" s="4">
        <f>ROUND(Source!W33,O54)</f>
        <v>0</v>
      </c>
      <c r="G54" s="4" t="s">
        <v>72</v>
      </c>
      <c r="H54" s="4" t="s">
        <v>73</v>
      </c>
      <c r="I54" s="4"/>
      <c r="J54" s="4"/>
      <c r="K54" s="4">
        <v>209</v>
      </c>
      <c r="L54" s="4">
        <v>20</v>
      </c>
      <c r="M54" s="4">
        <v>3</v>
      </c>
      <c r="N54" s="4" t="s">
        <v>2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210</v>
      </c>
      <c r="F55" s="4">
        <f>ROUND(Source!X33,O55)</f>
        <v>929.76</v>
      </c>
      <c r="G55" s="4" t="s">
        <v>74</v>
      </c>
      <c r="H55" s="4" t="s">
        <v>75</v>
      </c>
      <c r="I55" s="4"/>
      <c r="J55" s="4"/>
      <c r="K55" s="4">
        <v>210</v>
      </c>
      <c r="L55" s="4">
        <v>21</v>
      </c>
      <c r="M55" s="4">
        <v>3</v>
      </c>
      <c r="N55" s="4" t="s">
        <v>2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211</v>
      </c>
      <c r="F56" s="4">
        <f>ROUND(Source!Y33,O56)</f>
        <v>132.82</v>
      </c>
      <c r="G56" s="4" t="s">
        <v>76</v>
      </c>
      <c r="H56" s="4" t="s">
        <v>77</v>
      </c>
      <c r="I56" s="4"/>
      <c r="J56" s="4"/>
      <c r="K56" s="4">
        <v>211</v>
      </c>
      <c r="L56" s="4">
        <v>22</v>
      </c>
      <c r="M56" s="4">
        <v>3</v>
      </c>
      <c r="N56" s="4" t="s">
        <v>2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224</v>
      </c>
      <c r="F57" s="4">
        <f>ROUND(Source!AR33,O57)</f>
        <v>33417.61</v>
      </c>
      <c r="G57" s="4" t="s">
        <v>78</v>
      </c>
      <c r="H57" s="4" t="s">
        <v>79</v>
      </c>
      <c r="I57" s="4"/>
      <c r="J57" s="4"/>
      <c r="K57" s="4">
        <v>224</v>
      </c>
      <c r="L57" s="4">
        <v>23</v>
      </c>
      <c r="M57" s="4">
        <v>3</v>
      </c>
      <c r="N57" s="4" t="s">
        <v>2</v>
      </c>
      <c r="O57" s="4">
        <v>2</v>
      </c>
      <c r="P57" s="4"/>
    </row>
    <row r="59" spans="1:88" ht="12.75">
      <c r="A59" s="1">
        <v>4</v>
      </c>
      <c r="B59" s="1">
        <v>1</v>
      </c>
      <c r="C59" s="1"/>
      <c r="D59" s="1">
        <f>ROW(A69)</f>
        <v>69</v>
      </c>
      <c r="E59" s="1"/>
      <c r="F59" s="1" t="s">
        <v>12</v>
      </c>
      <c r="G59" s="1" t="s">
        <v>80</v>
      </c>
      <c r="H59" s="1" t="s">
        <v>2</v>
      </c>
      <c r="I59" s="1">
        <v>0</v>
      </c>
      <c r="J59" s="1"/>
      <c r="K59" s="1">
        <v>0</v>
      </c>
      <c r="L59" s="1"/>
      <c r="M59" s="1"/>
      <c r="N59" s="1"/>
      <c r="O59" s="1"/>
      <c r="P59" s="1"/>
      <c r="Q59" s="1"/>
      <c r="R59" s="1"/>
      <c r="S59" s="1"/>
      <c r="T59" s="1"/>
      <c r="U59" s="1" t="s">
        <v>2</v>
      </c>
      <c r="V59" s="1">
        <v>0</v>
      </c>
      <c r="W59" s="1"/>
      <c r="X59" s="1"/>
      <c r="Y59" s="1"/>
      <c r="Z59" s="1"/>
      <c r="AA59" s="1"/>
      <c r="AB59" s="1" t="s">
        <v>2</v>
      </c>
      <c r="AC59" s="1" t="s">
        <v>2</v>
      </c>
      <c r="AD59" s="1" t="s">
        <v>2</v>
      </c>
      <c r="AE59" s="1" t="s">
        <v>2</v>
      </c>
      <c r="AF59" s="1" t="s">
        <v>2</v>
      </c>
      <c r="AG59" s="1" t="s">
        <v>2</v>
      </c>
      <c r="AH59" s="1"/>
      <c r="AI59" s="1"/>
      <c r="AJ59" s="1"/>
      <c r="AK59" s="1"/>
      <c r="AL59" s="1"/>
      <c r="AM59" s="1"/>
      <c r="AN59" s="1"/>
      <c r="AO59" s="1"/>
      <c r="AP59" s="1" t="s">
        <v>2</v>
      </c>
      <c r="AQ59" s="1" t="s">
        <v>2</v>
      </c>
      <c r="AR59" s="1" t="s">
        <v>2</v>
      </c>
      <c r="AS59" s="1"/>
      <c r="AT59" s="1"/>
      <c r="AU59" s="1"/>
      <c r="AV59" s="1"/>
      <c r="AW59" s="1"/>
      <c r="AX59" s="1"/>
      <c r="AY59" s="1"/>
      <c r="AZ59" s="1" t="s">
        <v>2</v>
      </c>
      <c r="BA59" s="1"/>
      <c r="BB59" s="1" t="s">
        <v>2</v>
      </c>
      <c r="BC59" s="1" t="s">
        <v>2</v>
      </c>
      <c r="BD59" s="1" t="s">
        <v>2</v>
      </c>
      <c r="BE59" s="1" t="s">
        <v>2</v>
      </c>
      <c r="BF59" s="1" t="s">
        <v>2</v>
      </c>
      <c r="BG59" s="1" t="s">
        <v>2</v>
      </c>
      <c r="BH59" s="1" t="s">
        <v>2</v>
      </c>
      <c r="BI59" s="1" t="s">
        <v>2</v>
      </c>
      <c r="BJ59" s="1" t="s">
        <v>2</v>
      </c>
      <c r="BK59" s="1" t="s">
        <v>2</v>
      </c>
      <c r="BL59" s="1" t="s">
        <v>2</v>
      </c>
      <c r="BM59" s="1" t="s">
        <v>2</v>
      </c>
      <c r="BN59" s="1" t="s">
        <v>2</v>
      </c>
      <c r="BO59" s="1" t="s">
        <v>2</v>
      </c>
      <c r="BP59" s="1" t="s">
        <v>2</v>
      </c>
      <c r="BQ59" s="1"/>
      <c r="BR59" s="1"/>
      <c r="BS59" s="1"/>
      <c r="BT59" s="1"/>
      <c r="BU59" s="1"/>
      <c r="BV59" s="1"/>
      <c r="BW59" s="1"/>
      <c r="BX59" s="1"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>
        <v>0</v>
      </c>
    </row>
    <row r="61" spans="1:118" ht="12.75">
      <c r="A61" s="2">
        <v>52</v>
      </c>
      <c r="B61" s="2">
        <f aca="true" t="shared" si="21" ref="B61:G61">B69</f>
        <v>1</v>
      </c>
      <c r="C61" s="2">
        <f t="shared" si="21"/>
        <v>4</v>
      </c>
      <c r="D61" s="2">
        <f t="shared" si="21"/>
        <v>59</v>
      </c>
      <c r="E61" s="2">
        <f t="shared" si="21"/>
        <v>0</v>
      </c>
      <c r="F61" s="2" t="str">
        <f t="shared" si="21"/>
        <v>Новый раздел</v>
      </c>
      <c r="G61" s="2" t="str">
        <f t="shared" si="21"/>
        <v>декоративные стяговые полотнища, 970шт</v>
      </c>
      <c r="H61" s="2"/>
      <c r="I61" s="2"/>
      <c r="J61" s="2"/>
      <c r="K61" s="2"/>
      <c r="L61" s="2"/>
      <c r="M61" s="2"/>
      <c r="N61" s="2"/>
      <c r="O61" s="2">
        <f aca="true" t="shared" si="22" ref="O61:AT61">O69</f>
        <v>1079589.63</v>
      </c>
      <c r="P61" s="2">
        <f t="shared" si="22"/>
        <v>638278.43</v>
      </c>
      <c r="Q61" s="2">
        <f t="shared" si="22"/>
        <v>345863.2</v>
      </c>
      <c r="R61" s="2">
        <f t="shared" si="22"/>
        <v>189004.5</v>
      </c>
      <c r="S61" s="2">
        <f t="shared" si="22"/>
        <v>95448</v>
      </c>
      <c r="T61" s="2">
        <f t="shared" si="22"/>
        <v>0</v>
      </c>
      <c r="U61" s="2">
        <f t="shared" si="22"/>
        <v>853.6000000000001</v>
      </c>
      <c r="V61" s="2">
        <f t="shared" si="22"/>
        <v>0</v>
      </c>
      <c r="W61" s="2">
        <f t="shared" si="22"/>
        <v>0</v>
      </c>
      <c r="X61" s="2">
        <f t="shared" si="22"/>
        <v>66813.6</v>
      </c>
      <c r="Y61" s="2">
        <f t="shared" si="22"/>
        <v>9544.8</v>
      </c>
      <c r="Z61" s="2">
        <f t="shared" si="22"/>
        <v>0</v>
      </c>
      <c r="AA61" s="2">
        <f t="shared" si="22"/>
        <v>0</v>
      </c>
      <c r="AB61" s="2">
        <f t="shared" si="22"/>
        <v>1079589.63</v>
      </c>
      <c r="AC61" s="2">
        <f t="shared" si="22"/>
        <v>638278.43</v>
      </c>
      <c r="AD61" s="2">
        <f t="shared" si="22"/>
        <v>345863.2</v>
      </c>
      <c r="AE61" s="2">
        <f t="shared" si="22"/>
        <v>189004.5</v>
      </c>
      <c r="AF61" s="2">
        <f t="shared" si="22"/>
        <v>95448</v>
      </c>
      <c r="AG61" s="2">
        <f t="shared" si="22"/>
        <v>0</v>
      </c>
      <c r="AH61" s="2">
        <f t="shared" si="22"/>
        <v>853.6000000000001</v>
      </c>
      <c r="AI61" s="2">
        <f t="shared" si="22"/>
        <v>0</v>
      </c>
      <c r="AJ61" s="2">
        <f t="shared" si="22"/>
        <v>0</v>
      </c>
      <c r="AK61" s="2">
        <f t="shared" si="22"/>
        <v>66813.6</v>
      </c>
      <c r="AL61" s="2">
        <f t="shared" si="22"/>
        <v>9544.8</v>
      </c>
      <c r="AM61" s="2">
        <f t="shared" si="22"/>
        <v>0</v>
      </c>
      <c r="AN61" s="2">
        <f t="shared" si="22"/>
        <v>0</v>
      </c>
      <c r="AO61" s="2">
        <f t="shared" si="22"/>
        <v>0</v>
      </c>
      <c r="AP61" s="2">
        <f t="shared" si="22"/>
        <v>0</v>
      </c>
      <c r="AQ61" s="2">
        <f t="shared" si="22"/>
        <v>0</v>
      </c>
      <c r="AR61" s="2">
        <f t="shared" si="22"/>
        <v>1354402.76</v>
      </c>
      <c r="AS61" s="2">
        <f t="shared" si="22"/>
        <v>0</v>
      </c>
      <c r="AT61" s="2">
        <f t="shared" si="22"/>
        <v>0</v>
      </c>
      <c r="AU61" s="2">
        <f aca="true" t="shared" si="23" ref="AU61:BZ61">AU69</f>
        <v>1354402.76</v>
      </c>
      <c r="AV61" s="2">
        <f t="shared" si="23"/>
        <v>638278.43</v>
      </c>
      <c r="AW61" s="2">
        <f t="shared" si="23"/>
        <v>638278.43</v>
      </c>
      <c r="AX61" s="2">
        <f t="shared" si="23"/>
        <v>0</v>
      </c>
      <c r="AY61" s="2">
        <f t="shared" si="23"/>
        <v>638278.43</v>
      </c>
      <c r="AZ61" s="2">
        <f t="shared" si="23"/>
        <v>0</v>
      </c>
      <c r="BA61" s="2">
        <f t="shared" si="23"/>
        <v>0</v>
      </c>
      <c r="BB61" s="2">
        <f t="shared" si="23"/>
        <v>0</v>
      </c>
      <c r="BC61" s="2">
        <f t="shared" si="23"/>
        <v>0</v>
      </c>
      <c r="BD61" s="2">
        <f t="shared" si="23"/>
        <v>0</v>
      </c>
      <c r="BE61" s="2">
        <f t="shared" si="23"/>
        <v>1354402.76</v>
      </c>
      <c r="BF61" s="2">
        <f t="shared" si="23"/>
        <v>0</v>
      </c>
      <c r="BG61" s="2">
        <f t="shared" si="23"/>
        <v>0</v>
      </c>
      <c r="BH61" s="2">
        <f t="shared" si="23"/>
        <v>1354402.76</v>
      </c>
      <c r="BI61" s="2">
        <f t="shared" si="23"/>
        <v>638278.43</v>
      </c>
      <c r="BJ61" s="2">
        <f t="shared" si="23"/>
        <v>638278.43</v>
      </c>
      <c r="BK61" s="2">
        <f t="shared" si="23"/>
        <v>0</v>
      </c>
      <c r="BL61" s="2">
        <f t="shared" si="23"/>
        <v>638278.43</v>
      </c>
      <c r="BM61" s="2">
        <f t="shared" si="23"/>
        <v>0</v>
      </c>
      <c r="BN61" s="2">
        <f t="shared" si="23"/>
        <v>0</v>
      </c>
      <c r="BO61" s="3">
        <f t="shared" si="23"/>
        <v>0</v>
      </c>
      <c r="BP61" s="3">
        <f t="shared" si="23"/>
        <v>0</v>
      </c>
      <c r="BQ61" s="3">
        <f t="shared" si="23"/>
        <v>0</v>
      </c>
      <c r="BR61" s="3">
        <f t="shared" si="23"/>
        <v>0</v>
      </c>
      <c r="BS61" s="3">
        <f t="shared" si="23"/>
        <v>0</v>
      </c>
      <c r="BT61" s="3">
        <f t="shared" si="23"/>
        <v>0</v>
      </c>
      <c r="BU61" s="3">
        <f t="shared" si="23"/>
        <v>0</v>
      </c>
      <c r="BV61" s="3">
        <f t="shared" si="23"/>
        <v>0</v>
      </c>
      <c r="BW61" s="3">
        <f t="shared" si="23"/>
        <v>0</v>
      </c>
      <c r="BX61" s="3">
        <f t="shared" si="23"/>
        <v>0</v>
      </c>
      <c r="BY61" s="3">
        <f t="shared" si="23"/>
        <v>0</v>
      </c>
      <c r="BZ61" s="3">
        <f t="shared" si="23"/>
        <v>0</v>
      </c>
      <c r="CA61" s="3">
        <f aca="true" t="shared" si="24" ref="CA61:DF61">CA69</f>
        <v>0</v>
      </c>
      <c r="CB61" s="3">
        <f t="shared" si="24"/>
        <v>0</v>
      </c>
      <c r="CC61" s="3">
        <f t="shared" si="24"/>
        <v>0</v>
      </c>
      <c r="CD61" s="3">
        <f t="shared" si="24"/>
        <v>0</v>
      </c>
      <c r="CE61" s="3">
        <f t="shared" si="24"/>
        <v>0</v>
      </c>
      <c r="CF61" s="3">
        <f t="shared" si="24"/>
        <v>0</v>
      </c>
      <c r="CG61" s="3">
        <f t="shared" si="24"/>
        <v>0</v>
      </c>
      <c r="CH61" s="3">
        <f t="shared" si="24"/>
        <v>0</v>
      </c>
      <c r="CI61" s="3">
        <f t="shared" si="24"/>
        <v>0</v>
      </c>
      <c r="CJ61" s="3">
        <f t="shared" si="24"/>
        <v>0</v>
      </c>
      <c r="CK61" s="3">
        <f t="shared" si="24"/>
        <v>0</v>
      </c>
      <c r="CL61" s="3">
        <f t="shared" si="24"/>
        <v>0</v>
      </c>
      <c r="CM61" s="3">
        <f t="shared" si="24"/>
        <v>0</v>
      </c>
      <c r="CN61" s="3">
        <f t="shared" si="24"/>
        <v>0</v>
      </c>
      <c r="CO61" s="3">
        <f t="shared" si="24"/>
        <v>0</v>
      </c>
      <c r="CP61" s="3">
        <f t="shared" si="24"/>
        <v>0</v>
      </c>
      <c r="CQ61" s="3">
        <f t="shared" si="24"/>
        <v>0</v>
      </c>
      <c r="CR61" s="3">
        <f t="shared" si="24"/>
        <v>0</v>
      </c>
      <c r="CS61" s="3">
        <f t="shared" si="24"/>
        <v>0</v>
      </c>
      <c r="CT61" s="3">
        <f t="shared" si="24"/>
        <v>0</v>
      </c>
      <c r="CU61" s="3">
        <f t="shared" si="24"/>
        <v>0</v>
      </c>
      <c r="CV61" s="3">
        <f t="shared" si="24"/>
        <v>0</v>
      </c>
      <c r="CW61" s="3">
        <f t="shared" si="24"/>
        <v>0</v>
      </c>
      <c r="CX61" s="3">
        <f t="shared" si="24"/>
        <v>0</v>
      </c>
      <c r="CY61" s="3">
        <f t="shared" si="24"/>
        <v>0</v>
      </c>
      <c r="CZ61" s="3">
        <f t="shared" si="24"/>
        <v>0</v>
      </c>
      <c r="DA61" s="3">
        <f t="shared" si="24"/>
        <v>0</v>
      </c>
      <c r="DB61" s="3">
        <f t="shared" si="24"/>
        <v>0</v>
      </c>
      <c r="DC61" s="3">
        <f t="shared" si="24"/>
        <v>0</v>
      </c>
      <c r="DD61" s="3">
        <f t="shared" si="24"/>
        <v>0</v>
      </c>
      <c r="DE61" s="3">
        <f t="shared" si="24"/>
        <v>0</v>
      </c>
      <c r="DF61" s="3">
        <f t="shared" si="24"/>
        <v>0</v>
      </c>
      <c r="DG61" s="3">
        <f aca="true" t="shared" si="25" ref="DG61:DN61">DG69</f>
        <v>0</v>
      </c>
      <c r="DH61" s="3">
        <f t="shared" si="25"/>
        <v>0</v>
      </c>
      <c r="DI61" s="3">
        <f t="shared" si="25"/>
        <v>0</v>
      </c>
      <c r="DJ61" s="3">
        <f t="shared" si="25"/>
        <v>0</v>
      </c>
      <c r="DK61" s="3">
        <f t="shared" si="25"/>
        <v>0</v>
      </c>
      <c r="DL61" s="3">
        <f t="shared" si="25"/>
        <v>0</v>
      </c>
      <c r="DM61" s="3">
        <f t="shared" si="25"/>
        <v>0</v>
      </c>
      <c r="DN61" s="3">
        <f t="shared" si="25"/>
        <v>0</v>
      </c>
    </row>
    <row r="63" spans="1:200" ht="12.75">
      <c r="A63">
        <v>17</v>
      </c>
      <c r="B63">
        <v>1</v>
      </c>
      <c r="C63">
        <f>ROW(SmtRes!A16)</f>
        <v>16</v>
      </c>
      <c r="D63">
        <f>ROW(EtalonRes!A12)</f>
        <v>12</v>
      </c>
      <c r="E63" t="s">
        <v>81</v>
      </c>
      <c r="F63" t="s">
        <v>82</v>
      </c>
      <c r="G63" t="s">
        <v>83</v>
      </c>
      <c r="H63" t="s">
        <v>17</v>
      </c>
      <c r="I63">
        <v>970</v>
      </c>
      <c r="J63">
        <v>0</v>
      </c>
      <c r="O63">
        <f>ROUND(CP63,2)</f>
        <v>1242754.3</v>
      </c>
      <c r="P63">
        <f>ROUND(CQ63*I63,2)</f>
        <v>958175.7</v>
      </c>
      <c r="Q63">
        <f>ROUND(CR63*I63,2)</f>
        <v>226010</v>
      </c>
      <c r="R63">
        <f>ROUND(CS63*I63,2)</f>
        <v>123927.2</v>
      </c>
      <c r="S63">
        <f>ROUND(CT63*I63,2)</f>
        <v>58568.6</v>
      </c>
      <c r="T63">
        <f>ROUND(CU63*I63,2)</f>
        <v>0</v>
      </c>
      <c r="U63">
        <f>CV63*I63</f>
        <v>523.8000000000001</v>
      </c>
      <c r="V63">
        <f>CW63*I63</f>
        <v>0</v>
      </c>
      <c r="W63">
        <f>ROUND(CX63*I63,2)</f>
        <v>0</v>
      </c>
      <c r="X63">
        <f aca="true" t="shared" si="26" ref="X63:Y67">ROUND(CY63,2)</f>
        <v>40998.02</v>
      </c>
      <c r="Y63">
        <f t="shared" si="26"/>
        <v>5856.86</v>
      </c>
      <c r="AA63">
        <v>28967486</v>
      </c>
      <c r="AB63">
        <f>ROUND((AC63+AD63+AF63),6)</f>
        <v>1281.19</v>
      </c>
      <c r="AC63">
        <f>ROUND((ES63),6)</f>
        <v>987.81</v>
      </c>
      <c r="AD63">
        <f>ROUND((((ET63)-(EU63))+AE63),6)</f>
        <v>233</v>
      </c>
      <c r="AE63">
        <f aca="true" t="shared" si="27" ref="AE63:AF67">ROUND((EU63),6)</f>
        <v>127.76</v>
      </c>
      <c r="AF63">
        <f t="shared" si="27"/>
        <v>60.38</v>
      </c>
      <c r="AG63">
        <f>ROUND((AP63),6)</f>
        <v>0</v>
      </c>
      <c r="AH63">
        <f aca="true" t="shared" si="28" ref="AH63:AI67">(EW63)</f>
        <v>0.54</v>
      </c>
      <c r="AI63">
        <f t="shared" si="28"/>
        <v>0</v>
      </c>
      <c r="AJ63">
        <f>ROUND((AS63),6)</f>
        <v>0</v>
      </c>
      <c r="AK63">
        <v>1281.19</v>
      </c>
      <c r="AL63">
        <v>987.81</v>
      </c>
      <c r="AM63">
        <v>233</v>
      </c>
      <c r="AN63">
        <v>127.76</v>
      </c>
      <c r="AO63">
        <v>60.38</v>
      </c>
      <c r="AP63">
        <v>0</v>
      </c>
      <c r="AQ63">
        <v>0.54</v>
      </c>
      <c r="AR63">
        <v>0</v>
      </c>
      <c r="AS63">
        <v>0</v>
      </c>
      <c r="AT63">
        <v>70</v>
      </c>
      <c r="AU63">
        <v>10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H63">
        <v>0</v>
      </c>
      <c r="BI63">
        <v>4</v>
      </c>
      <c r="BJ63" t="s">
        <v>84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70</v>
      </c>
      <c r="CA63">
        <v>10</v>
      </c>
      <c r="CF63">
        <v>0</v>
      </c>
      <c r="CG63">
        <v>0</v>
      </c>
      <c r="CM63">
        <v>0</v>
      </c>
      <c r="CO63">
        <v>0</v>
      </c>
      <c r="CP63">
        <f>(P63+Q63+S63)</f>
        <v>1242754.3</v>
      </c>
      <c r="CQ63">
        <f>(AC63*BC63*AW63)</f>
        <v>987.81</v>
      </c>
      <c r="CR63">
        <f>((((ET63)*BB63-(EU63)*BS63)+AE63*BS63)*AV63)</f>
        <v>233</v>
      </c>
      <c r="CS63">
        <f>(AE63*BS63*AV63)</f>
        <v>127.76</v>
      </c>
      <c r="CT63">
        <f>(AF63*BA63*AV63)</f>
        <v>60.38</v>
      </c>
      <c r="CU63">
        <f>AG63</f>
        <v>0</v>
      </c>
      <c r="CV63">
        <f>(AH63*AV63)</f>
        <v>0.54</v>
      </c>
      <c r="CW63">
        <f aca="true" t="shared" si="29" ref="CW63:CX67">AI63</f>
        <v>0</v>
      </c>
      <c r="CX63">
        <f t="shared" si="29"/>
        <v>0</v>
      </c>
      <c r="CY63">
        <f>((S63*BZ63)/100)</f>
        <v>40998.02</v>
      </c>
      <c r="CZ63">
        <f>((S63*CA63)/100)</f>
        <v>5856.86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17</v>
      </c>
      <c r="DW63" t="s">
        <v>17</v>
      </c>
      <c r="DX63">
        <v>1</v>
      </c>
      <c r="EE63">
        <v>28440378</v>
      </c>
      <c r="EF63">
        <v>1</v>
      </c>
      <c r="EG63" t="s">
        <v>9</v>
      </c>
      <c r="EH63">
        <v>0</v>
      </c>
      <c r="EJ63">
        <v>4</v>
      </c>
      <c r="EK63">
        <v>0</v>
      </c>
      <c r="EL63" t="s">
        <v>19</v>
      </c>
      <c r="EM63" t="s">
        <v>20</v>
      </c>
      <c r="EQ63">
        <v>0</v>
      </c>
      <c r="ER63">
        <v>1281.19</v>
      </c>
      <c r="ES63">
        <v>987.81</v>
      </c>
      <c r="ET63">
        <v>233</v>
      </c>
      <c r="EU63">
        <v>127.76</v>
      </c>
      <c r="EV63">
        <v>60.38</v>
      </c>
      <c r="EW63">
        <v>0.54</v>
      </c>
      <c r="EX63">
        <v>0</v>
      </c>
      <c r="EY63">
        <v>0</v>
      </c>
      <c r="FQ63">
        <v>0</v>
      </c>
      <c r="FR63">
        <f>ROUND(IF(AND(BH63=3,BI63=3),P63,0),2)</f>
        <v>0</v>
      </c>
      <c r="FS63">
        <v>0</v>
      </c>
      <c r="FX63">
        <v>70</v>
      </c>
      <c r="FY63">
        <v>10</v>
      </c>
      <c r="GF63">
        <v>-1451438772</v>
      </c>
      <c r="GG63">
        <v>2</v>
      </c>
      <c r="GH63">
        <v>1</v>
      </c>
      <c r="GI63">
        <v>-2</v>
      </c>
      <c r="GJ63">
        <v>0</v>
      </c>
      <c r="GK63">
        <f>ROUND(R63*(R11)/100,2)</f>
        <v>130123.56</v>
      </c>
      <c r="GL63">
        <f>ROUND(IF(AND(BH63=3,BI63=3,FS63&lt;&gt;0),P63,0),2)</f>
        <v>0</v>
      </c>
      <c r="GM63">
        <f>O63+X63+Y63+GK63</f>
        <v>1419732.7400000002</v>
      </c>
      <c r="GN63">
        <f>ROUND(IF(OR(BI63=0,BI63=1),O63+X63+Y63+GK63,0),2)</f>
        <v>0</v>
      </c>
      <c r="GO63">
        <f>ROUND(IF(BI63=2,O63+X63+Y63+GK63,0),2)</f>
        <v>0</v>
      </c>
      <c r="GP63">
        <f>ROUND(IF(BI63=4,O63+X63+Y63+GK63,0),2)</f>
        <v>1419732.74</v>
      </c>
      <c r="GR63">
        <v>0</v>
      </c>
    </row>
    <row r="64" spans="1:200" ht="12.75">
      <c r="A64">
        <v>18</v>
      </c>
      <c r="B64">
        <v>1</v>
      </c>
      <c r="C64">
        <v>14</v>
      </c>
      <c r="E64" t="s">
        <v>85</v>
      </c>
      <c r="F64" t="s">
        <v>86</v>
      </c>
      <c r="G64" t="s">
        <v>87</v>
      </c>
      <c r="H64" t="s">
        <v>17</v>
      </c>
      <c r="I64">
        <f>I63*J64</f>
        <v>-970</v>
      </c>
      <c r="J64">
        <v>-1</v>
      </c>
      <c r="O64">
        <f>ROUND(CP64,2)</f>
        <v>-958175.7</v>
      </c>
      <c r="P64">
        <f>ROUND(CQ64*I64,2)</f>
        <v>-958175.7</v>
      </c>
      <c r="Q64">
        <f>ROUND(CR64*I64,2)</f>
        <v>0</v>
      </c>
      <c r="R64">
        <f>ROUND(CS64*I64,2)</f>
        <v>0</v>
      </c>
      <c r="S64">
        <f>ROUND(CT64*I64,2)</f>
        <v>0</v>
      </c>
      <c r="T64">
        <f>ROUND(CU64*I64,2)</f>
        <v>0</v>
      </c>
      <c r="U64">
        <f>CV64*I64</f>
        <v>0</v>
      </c>
      <c r="V64">
        <f>CW64*I64</f>
        <v>0</v>
      </c>
      <c r="W64">
        <f>ROUND(CX64*I64,2)</f>
        <v>0</v>
      </c>
      <c r="X64">
        <f t="shared" si="26"/>
        <v>0</v>
      </c>
      <c r="Y64">
        <f t="shared" si="26"/>
        <v>0</v>
      </c>
      <c r="AA64">
        <v>28967486</v>
      </c>
      <c r="AB64">
        <f>ROUND((AC64+AD64+AF64),6)</f>
        <v>987.81</v>
      </c>
      <c r="AC64">
        <f>ROUND((ES64),6)</f>
        <v>987.81</v>
      </c>
      <c r="AD64">
        <f>ROUND((((ET64)-(EU64))+AE64),6)</f>
        <v>0</v>
      </c>
      <c r="AE64">
        <f t="shared" si="27"/>
        <v>0</v>
      </c>
      <c r="AF64">
        <f t="shared" si="27"/>
        <v>0</v>
      </c>
      <c r="AG64">
        <f>ROUND((AP64),6)</f>
        <v>0</v>
      </c>
      <c r="AH64">
        <f t="shared" si="28"/>
        <v>0</v>
      </c>
      <c r="AI64">
        <f t="shared" si="28"/>
        <v>0</v>
      </c>
      <c r="AJ64">
        <f>ROUND((AS64),6)</f>
        <v>0</v>
      </c>
      <c r="AK64">
        <v>987.81</v>
      </c>
      <c r="AL64">
        <v>987.81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70</v>
      </c>
      <c r="AU64">
        <v>10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J64" t="s">
        <v>88</v>
      </c>
      <c r="BM64">
        <v>0</v>
      </c>
      <c r="BN64">
        <v>0</v>
      </c>
      <c r="BP64">
        <v>0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70</v>
      </c>
      <c r="CA64">
        <v>10</v>
      </c>
      <c r="CF64">
        <v>0</v>
      </c>
      <c r="CG64">
        <v>0</v>
      </c>
      <c r="CM64">
        <v>0</v>
      </c>
      <c r="CO64">
        <v>0</v>
      </c>
      <c r="CP64">
        <f>(P64+Q64+S64)</f>
        <v>-958175.7</v>
      </c>
      <c r="CQ64">
        <f>(AC64*BC64*AW64)</f>
        <v>987.81</v>
      </c>
      <c r="CR64">
        <f>((((ET64)*BB64-(EU64)*BS64)+AE64*BS64)*AV64)</f>
        <v>0</v>
      </c>
      <c r="CS64">
        <f>(AE64*BS64*AV64)</f>
        <v>0</v>
      </c>
      <c r="CT64">
        <f>(AF64*BA64*AV64)</f>
        <v>0</v>
      </c>
      <c r="CU64">
        <f>AG64</f>
        <v>0</v>
      </c>
      <c r="CV64">
        <f>(AH64*AV64)</f>
        <v>0</v>
      </c>
      <c r="CW64">
        <f t="shared" si="29"/>
        <v>0</v>
      </c>
      <c r="CX64">
        <f t="shared" si="29"/>
        <v>0</v>
      </c>
      <c r="CY64">
        <f>((S64*BZ64)/100)</f>
        <v>0</v>
      </c>
      <c r="CZ64">
        <f>((S64*CA64)/100)</f>
        <v>0</v>
      </c>
      <c r="DN64">
        <v>0</v>
      </c>
      <c r="DO64">
        <v>0</v>
      </c>
      <c r="DP64">
        <v>1</v>
      </c>
      <c r="DQ64">
        <v>1</v>
      </c>
      <c r="DU64">
        <v>1010</v>
      </c>
      <c r="DV64" t="s">
        <v>17</v>
      </c>
      <c r="DW64" t="s">
        <v>17</v>
      </c>
      <c r="DX64">
        <v>1</v>
      </c>
      <c r="EE64">
        <v>28440378</v>
      </c>
      <c r="EF64">
        <v>1</v>
      </c>
      <c r="EG64" t="s">
        <v>9</v>
      </c>
      <c r="EH64">
        <v>0</v>
      </c>
      <c r="EJ64">
        <v>4</v>
      </c>
      <c r="EK64">
        <v>0</v>
      </c>
      <c r="EL64" t="s">
        <v>19</v>
      </c>
      <c r="EM64" t="s">
        <v>20</v>
      </c>
      <c r="EQ64">
        <v>0</v>
      </c>
      <c r="ER64">
        <v>987.81</v>
      </c>
      <c r="ES64">
        <v>987.81</v>
      </c>
      <c r="ET64">
        <v>0</v>
      </c>
      <c r="EU64">
        <v>0</v>
      </c>
      <c r="EV64">
        <v>0</v>
      </c>
      <c r="EW64">
        <v>0</v>
      </c>
      <c r="EX64">
        <v>0</v>
      </c>
      <c r="FQ64">
        <v>0</v>
      </c>
      <c r="FR64">
        <f>ROUND(IF(AND(BH64=3,BI64=3),P64,0),2)</f>
        <v>0</v>
      </c>
      <c r="FS64">
        <v>0</v>
      </c>
      <c r="FX64">
        <v>70</v>
      </c>
      <c r="FY64">
        <v>10</v>
      </c>
      <c r="GF64">
        <v>104723678</v>
      </c>
      <c r="GG64">
        <v>2</v>
      </c>
      <c r="GH64">
        <v>1</v>
      </c>
      <c r="GI64">
        <v>-2</v>
      </c>
      <c r="GJ64">
        <v>0</v>
      </c>
      <c r="GK64">
        <f>ROUND(R64*(R11)/100,2)</f>
        <v>0</v>
      </c>
      <c r="GL64">
        <f>ROUND(IF(AND(BH64=3,BI64=3,FS64&lt;&gt;0),P64,0),2)</f>
        <v>0</v>
      </c>
      <c r="GM64">
        <f>O64+X64+Y64+GK64</f>
        <v>-958175.7</v>
      </c>
      <c r="GN64">
        <f>ROUND(IF(OR(BI64=0,BI64=1),O64+X64+Y64+GK64,0),2)</f>
        <v>0</v>
      </c>
      <c r="GO64">
        <f>ROUND(IF(BI64=2,O64+X64+Y64+GK64,0),2)</f>
        <v>0</v>
      </c>
      <c r="GP64">
        <f>ROUND(IF(BI64=4,O64+X64+Y64+GK64,0),2)</f>
        <v>-958175.7</v>
      </c>
      <c r="GR64">
        <v>0</v>
      </c>
    </row>
    <row r="65" spans="1:200" ht="12.75">
      <c r="A65">
        <v>18</v>
      </c>
      <c r="B65">
        <v>1</v>
      </c>
      <c r="C65">
        <v>15</v>
      </c>
      <c r="E65" t="s">
        <v>89</v>
      </c>
      <c r="F65" t="s">
        <v>86</v>
      </c>
      <c r="G65" t="s">
        <v>87</v>
      </c>
      <c r="H65" t="s">
        <v>17</v>
      </c>
      <c r="I65">
        <f>I63*J65</f>
        <v>291</v>
      </c>
      <c r="J65">
        <v>0.3</v>
      </c>
      <c r="O65">
        <f>ROUND(CP65,2)</f>
        <v>287452.71</v>
      </c>
      <c r="P65">
        <f>ROUND(CQ65*I65,2)</f>
        <v>287452.71</v>
      </c>
      <c r="Q65">
        <f>ROUND(CR65*I65,2)</f>
        <v>0</v>
      </c>
      <c r="R65">
        <f>ROUND(CS65*I65,2)</f>
        <v>0</v>
      </c>
      <c r="S65">
        <f>ROUND(CT65*I65,2)</f>
        <v>0</v>
      </c>
      <c r="T65">
        <f>ROUND(CU65*I65,2)</f>
        <v>0</v>
      </c>
      <c r="U65">
        <f>CV65*I65</f>
        <v>0</v>
      </c>
      <c r="V65">
        <f>CW65*I65</f>
        <v>0</v>
      </c>
      <c r="W65">
        <f>ROUND(CX65*I65,2)</f>
        <v>0</v>
      </c>
      <c r="X65">
        <f t="shared" si="26"/>
        <v>0</v>
      </c>
      <c r="Y65">
        <f t="shared" si="26"/>
        <v>0</v>
      </c>
      <c r="AA65">
        <v>28967486</v>
      </c>
      <c r="AB65">
        <f>ROUND((AC65+AD65+AF65),6)</f>
        <v>987.81</v>
      </c>
      <c r="AC65">
        <f>ROUND((ES65),6)</f>
        <v>987.81</v>
      </c>
      <c r="AD65">
        <f>ROUND((((ET65)-(EU65))+AE65),6)</f>
        <v>0</v>
      </c>
      <c r="AE65">
        <f t="shared" si="27"/>
        <v>0</v>
      </c>
      <c r="AF65">
        <f t="shared" si="27"/>
        <v>0</v>
      </c>
      <c r="AG65">
        <f>ROUND((AP65),6)</f>
        <v>0</v>
      </c>
      <c r="AH65">
        <f t="shared" si="28"/>
        <v>0</v>
      </c>
      <c r="AI65">
        <f t="shared" si="28"/>
        <v>0</v>
      </c>
      <c r="AJ65">
        <f>ROUND((AS65),6)</f>
        <v>0</v>
      </c>
      <c r="AK65">
        <v>987.81</v>
      </c>
      <c r="AL65">
        <v>987.81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70</v>
      </c>
      <c r="AU65">
        <v>10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J65" t="s">
        <v>88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70</v>
      </c>
      <c r="CA65">
        <v>10</v>
      </c>
      <c r="CF65">
        <v>0</v>
      </c>
      <c r="CG65">
        <v>0</v>
      </c>
      <c r="CM65">
        <v>0</v>
      </c>
      <c r="CO65">
        <v>0</v>
      </c>
      <c r="CP65">
        <f>(P65+Q65+S65)</f>
        <v>287452.71</v>
      </c>
      <c r="CQ65">
        <f>(AC65*BC65*AW65)</f>
        <v>987.81</v>
      </c>
      <c r="CR65">
        <f>((((ET65)*BB65-(EU65)*BS65)+AE65*BS65)*AV65)</f>
        <v>0</v>
      </c>
      <c r="CS65">
        <f>(AE65*BS65*AV65)</f>
        <v>0</v>
      </c>
      <c r="CT65">
        <f>(AF65*BA65*AV65)</f>
        <v>0</v>
      </c>
      <c r="CU65">
        <f>AG65</f>
        <v>0</v>
      </c>
      <c r="CV65">
        <f>(AH65*AV65)</f>
        <v>0</v>
      </c>
      <c r="CW65">
        <f t="shared" si="29"/>
        <v>0</v>
      </c>
      <c r="CX65">
        <f t="shared" si="29"/>
        <v>0</v>
      </c>
      <c r="CY65">
        <f>((S65*BZ65)/100)</f>
        <v>0</v>
      </c>
      <c r="CZ65">
        <f>((S65*CA65)/100)</f>
        <v>0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17</v>
      </c>
      <c r="DW65" t="s">
        <v>17</v>
      </c>
      <c r="DX65">
        <v>1</v>
      </c>
      <c r="EE65">
        <v>28440378</v>
      </c>
      <c r="EF65">
        <v>1</v>
      </c>
      <c r="EG65" t="s">
        <v>9</v>
      </c>
      <c r="EH65">
        <v>0</v>
      </c>
      <c r="EJ65">
        <v>4</v>
      </c>
      <c r="EK65">
        <v>0</v>
      </c>
      <c r="EL65" t="s">
        <v>19</v>
      </c>
      <c r="EM65" t="s">
        <v>20</v>
      </c>
      <c r="EQ65">
        <v>0</v>
      </c>
      <c r="ER65">
        <v>987.81</v>
      </c>
      <c r="ES65">
        <v>987.81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>ROUND(IF(AND(BH65=3,BI65=3),P65,0),2)</f>
        <v>0</v>
      </c>
      <c r="FS65">
        <v>0</v>
      </c>
      <c r="FX65">
        <v>70</v>
      </c>
      <c r="FY65">
        <v>10</v>
      </c>
      <c r="GF65">
        <v>104723678</v>
      </c>
      <c r="GG65">
        <v>2</v>
      </c>
      <c r="GH65">
        <v>1</v>
      </c>
      <c r="GI65">
        <v>-2</v>
      </c>
      <c r="GJ65">
        <v>0</v>
      </c>
      <c r="GK65">
        <f>ROUND(R65*(R11)/100,2)</f>
        <v>0</v>
      </c>
      <c r="GL65">
        <f>ROUND(IF(AND(BH65=3,BI65=3,FS65&lt;&gt;0),P65,0),2)</f>
        <v>0</v>
      </c>
      <c r="GM65">
        <f>O65+X65+Y65+GK65</f>
        <v>287452.71</v>
      </c>
      <c r="GN65">
        <f>ROUND(IF(OR(BI65=0,BI65=1),O65+X65+Y65+GK65,0),2)</f>
        <v>0</v>
      </c>
      <c r="GO65">
        <f>ROUND(IF(BI65=2,O65+X65+Y65+GK65,0),2)</f>
        <v>0</v>
      </c>
      <c r="GP65">
        <f>ROUND(IF(BI65=4,O65+X65+Y65+GK65,0),2)</f>
        <v>287452.71</v>
      </c>
      <c r="GR65">
        <v>0</v>
      </c>
    </row>
    <row r="66" spans="1:200" ht="12.75">
      <c r="A66">
        <v>18</v>
      </c>
      <c r="B66">
        <v>1</v>
      </c>
      <c r="C66">
        <v>16</v>
      </c>
      <c r="E66" t="s">
        <v>90</v>
      </c>
      <c r="F66" t="s">
        <v>91</v>
      </c>
      <c r="G66" t="s">
        <v>92</v>
      </c>
      <c r="H66" t="s">
        <v>17</v>
      </c>
      <c r="I66">
        <f>I63*J66</f>
        <v>679</v>
      </c>
      <c r="J66">
        <v>0.7</v>
      </c>
      <c r="O66">
        <f>ROUND(CP66,2)</f>
        <v>350825.72</v>
      </c>
      <c r="P66">
        <f>ROUND(CQ66*I66,2)</f>
        <v>350825.72</v>
      </c>
      <c r="Q66">
        <f>ROUND(CR66*I66,2)</f>
        <v>0</v>
      </c>
      <c r="R66">
        <f>ROUND(CS66*I66,2)</f>
        <v>0</v>
      </c>
      <c r="S66">
        <f>ROUND(CT66*I66,2)</f>
        <v>0</v>
      </c>
      <c r="T66">
        <f>ROUND(CU66*I66,2)</f>
        <v>0</v>
      </c>
      <c r="U66">
        <f>CV66*I66</f>
        <v>0</v>
      </c>
      <c r="V66">
        <f>CW66*I66</f>
        <v>0</v>
      </c>
      <c r="W66">
        <f>ROUND(CX66*I66,2)</f>
        <v>0</v>
      </c>
      <c r="X66">
        <f t="shared" si="26"/>
        <v>0</v>
      </c>
      <c r="Y66">
        <f t="shared" si="26"/>
        <v>0</v>
      </c>
      <c r="AA66">
        <v>28967486</v>
      </c>
      <c r="AB66">
        <f>ROUND((AC66+AD66+AF66),6)</f>
        <v>516.68</v>
      </c>
      <c r="AC66">
        <f>ROUND((ES66),6)</f>
        <v>516.68</v>
      </c>
      <c r="AD66">
        <f>ROUND((((ET66)-(EU66))+AE66),6)</f>
        <v>0</v>
      </c>
      <c r="AE66">
        <f t="shared" si="27"/>
        <v>0</v>
      </c>
      <c r="AF66">
        <f t="shared" si="27"/>
        <v>0</v>
      </c>
      <c r="AG66">
        <f>ROUND((AP66),6)</f>
        <v>0</v>
      </c>
      <c r="AH66">
        <f t="shared" si="28"/>
        <v>0</v>
      </c>
      <c r="AI66">
        <f t="shared" si="28"/>
        <v>0</v>
      </c>
      <c r="AJ66">
        <f>ROUND((AS66),6)</f>
        <v>0</v>
      </c>
      <c r="AK66">
        <v>516.68</v>
      </c>
      <c r="AL66">
        <v>516.68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70</v>
      </c>
      <c r="AU66">
        <v>10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J66" t="s">
        <v>93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70</v>
      </c>
      <c r="CA66">
        <v>10</v>
      </c>
      <c r="CF66">
        <v>0</v>
      </c>
      <c r="CG66">
        <v>0</v>
      </c>
      <c r="CM66">
        <v>0</v>
      </c>
      <c r="CO66">
        <v>0</v>
      </c>
      <c r="CP66">
        <f>(P66+Q66+S66)</f>
        <v>350825.72</v>
      </c>
      <c r="CQ66">
        <f>(AC66*BC66*AW66)</f>
        <v>516.68</v>
      </c>
      <c r="CR66">
        <f>((((ET66)*BB66-(EU66)*BS66)+AE66*BS66)*AV66)</f>
        <v>0</v>
      </c>
      <c r="CS66">
        <f>(AE66*BS66*AV66)</f>
        <v>0</v>
      </c>
      <c r="CT66">
        <f>(AF66*BA66*AV66)</f>
        <v>0</v>
      </c>
      <c r="CU66">
        <f>AG66</f>
        <v>0</v>
      </c>
      <c r="CV66">
        <f>(AH66*AV66)</f>
        <v>0</v>
      </c>
      <c r="CW66">
        <f t="shared" si="29"/>
        <v>0</v>
      </c>
      <c r="CX66">
        <f t="shared" si="29"/>
        <v>0</v>
      </c>
      <c r="CY66">
        <f>((S66*BZ66)/100)</f>
        <v>0</v>
      </c>
      <c r="CZ66">
        <f>((S66*CA66)/100)</f>
        <v>0</v>
      </c>
      <c r="DN66">
        <v>0</v>
      </c>
      <c r="DO66">
        <v>0</v>
      </c>
      <c r="DP66">
        <v>1</v>
      </c>
      <c r="DQ66">
        <v>1</v>
      </c>
      <c r="DU66">
        <v>1010</v>
      </c>
      <c r="DV66" t="s">
        <v>17</v>
      </c>
      <c r="DW66" t="s">
        <v>17</v>
      </c>
      <c r="DX66">
        <v>1</v>
      </c>
      <c r="EE66">
        <v>28440378</v>
      </c>
      <c r="EF66">
        <v>1</v>
      </c>
      <c r="EG66" t="s">
        <v>9</v>
      </c>
      <c r="EH66">
        <v>0</v>
      </c>
      <c r="EJ66">
        <v>4</v>
      </c>
      <c r="EK66">
        <v>0</v>
      </c>
      <c r="EL66" t="s">
        <v>19</v>
      </c>
      <c r="EM66" t="s">
        <v>20</v>
      </c>
      <c r="EQ66">
        <v>0</v>
      </c>
      <c r="ER66">
        <v>516.68</v>
      </c>
      <c r="ES66">
        <v>516.68</v>
      </c>
      <c r="ET66">
        <v>0</v>
      </c>
      <c r="EU66">
        <v>0</v>
      </c>
      <c r="EV66">
        <v>0</v>
      </c>
      <c r="EW66">
        <v>0</v>
      </c>
      <c r="EX66">
        <v>0</v>
      </c>
      <c r="FQ66">
        <v>0</v>
      </c>
      <c r="FR66">
        <f>ROUND(IF(AND(BH66=3,BI66=3),P66,0),2)</f>
        <v>0</v>
      </c>
      <c r="FS66">
        <v>0</v>
      </c>
      <c r="FX66">
        <v>70</v>
      </c>
      <c r="FY66">
        <v>10</v>
      </c>
      <c r="GF66">
        <v>-1506050384</v>
      </c>
      <c r="GG66">
        <v>2</v>
      </c>
      <c r="GH66">
        <v>1</v>
      </c>
      <c r="GI66">
        <v>-2</v>
      </c>
      <c r="GJ66">
        <v>0</v>
      </c>
      <c r="GK66">
        <f>ROUND(R66*(R11)/100,2)</f>
        <v>0</v>
      </c>
      <c r="GL66">
        <f>ROUND(IF(AND(BH66=3,BI66=3,FS66&lt;&gt;0),P66,0),2)</f>
        <v>0</v>
      </c>
      <c r="GM66">
        <f>O66+X66+Y66+GK66</f>
        <v>350825.72</v>
      </c>
      <c r="GN66">
        <f>ROUND(IF(OR(BI66=0,BI66=1),O66+X66+Y66+GK66,0),2)</f>
        <v>0</v>
      </c>
      <c r="GO66">
        <f>ROUND(IF(BI66=2,O66+X66+Y66+GK66,0),2)</f>
        <v>0</v>
      </c>
      <c r="GP66">
        <f>ROUND(IF(BI66=4,O66+X66+Y66+GK66,0),2)</f>
        <v>350825.72</v>
      </c>
      <c r="GR66">
        <v>0</v>
      </c>
    </row>
    <row r="67" spans="1:200" ht="12.75">
      <c r="A67">
        <v>17</v>
      </c>
      <c r="B67">
        <v>1</v>
      </c>
      <c r="C67">
        <f>ROW(SmtRes!A19)</f>
        <v>19</v>
      </c>
      <c r="D67">
        <f>ROW(EtalonRes!A15)</f>
        <v>15</v>
      </c>
      <c r="E67" t="s">
        <v>94</v>
      </c>
      <c r="F67" t="s">
        <v>95</v>
      </c>
      <c r="G67" t="s">
        <v>96</v>
      </c>
      <c r="H67" t="s">
        <v>17</v>
      </c>
      <c r="I67">
        <v>970</v>
      </c>
      <c r="J67">
        <v>0</v>
      </c>
      <c r="O67">
        <f>ROUND(CP67,2)</f>
        <v>156732.6</v>
      </c>
      <c r="P67">
        <f>ROUND(CQ67*I67,2)</f>
        <v>0</v>
      </c>
      <c r="Q67">
        <f>ROUND(CR67*I67,2)</f>
        <v>119853.2</v>
      </c>
      <c r="R67">
        <f>ROUND(CS67*I67,2)</f>
        <v>65077.3</v>
      </c>
      <c r="S67">
        <f>ROUND(CT67*I67,2)</f>
        <v>36879.4</v>
      </c>
      <c r="T67">
        <f>ROUND(CU67*I67,2)</f>
        <v>0</v>
      </c>
      <c r="U67">
        <f>CV67*I67</f>
        <v>329.8</v>
      </c>
      <c r="V67">
        <f>CW67*I67</f>
        <v>0</v>
      </c>
      <c r="W67">
        <f>ROUND(CX67*I67,2)</f>
        <v>0</v>
      </c>
      <c r="X67">
        <f t="shared" si="26"/>
        <v>25815.58</v>
      </c>
      <c r="Y67">
        <f t="shared" si="26"/>
        <v>3687.94</v>
      </c>
      <c r="AA67">
        <v>28967486</v>
      </c>
      <c r="AB67">
        <f>ROUND((AC67+AD67+AF67),6)</f>
        <v>161.58</v>
      </c>
      <c r="AC67">
        <f>ROUND((ES67),6)</f>
        <v>0</v>
      </c>
      <c r="AD67">
        <f>ROUND((((ET67)-(EU67))+AE67),6)</f>
        <v>123.56</v>
      </c>
      <c r="AE67">
        <f t="shared" si="27"/>
        <v>67.09</v>
      </c>
      <c r="AF67">
        <f t="shared" si="27"/>
        <v>38.02</v>
      </c>
      <c r="AG67">
        <f>ROUND((AP67),6)</f>
        <v>0</v>
      </c>
      <c r="AH67">
        <f t="shared" si="28"/>
        <v>0.34</v>
      </c>
      <c r="AI67">
        <f t="shared" si="28"/>
        <v>0</v>
      </c>
      <c r="AJ67">
        <f>ROUND((AS67),6)</f>
        <v>0</v>
      </c>
      <c r="AK67">
        <v>161.58</v>
      </c>
      <c r="AL67">
        <v>0</v>
      </c>
      <c r="AM67">
        <v>123.56</v>
      </c>
      <c r="AN67">
        <v>67.09</v>
      </c>
      <c r="AO67">
        <v>38.02</v>
      </c>
      <c r="AP67">
        <v>0</v>
      </c>
      <c r="AQ67">
        <v>0.34</v>
      </c>
      <c r="AR67">
        <v>0</v>
      </c>
      <c r="AS67">
        <v>0</v>
      </c>
      <c r="AT67">
        <v>70</v>
      </c>
      <c r="AU67">
        <v>10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0</v>
      </c>
      <c r="BI67">
        <v>4</v>
      </c>
      <c r="BJ67" t="s">
        <v>97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70</v>
      </c>
      <c r="CA67">
        <v>10</v>
      </c>
      <c r="CF67">
        <v>0</v>
      </c>
      <c r="CG67">
        <v>0</v>
      </c>
      <c r="CM67">
        <v>0</v>
      </c>
      <c r="CO67">
        <v>0</v>
      </c>
      <c r="CP67">
        <f>(P67+Q67+S67)</f>
        <v>156732.6</v>
      </c>
      <c r="CQ67">
        <f>(AC67*BC67*AW67)</f>
        <v>0</v>
      </c>
      <c r="CR67">
        <f>((((ET67)*BB67-(EU67)*BS67)+AE67*BS67)*AV67)</f>
        <v>123.56</v>
      </c>
      <c r="CS67">
        <f>(AE67*BS67*AV67)</f>
        <v>67.09</v>
      </c>
      <c r="CT67">
        <f>(AF67*BA67*AV67)</f>
        <v>38.02</v>
      </c>
      <c r="CU67">
        <f>AG67</f>
        <v>0</v>
      </c>
      <c r="CV67">
        <f>(AH67*AV67)</f>
        <v>0.34</v>
      </c>
      <c r="CW67">
        <f t="shared" si="29"/>
        <v>0</v>
      </c>
      <c r="CX67">
        <f t="shared" si="29"/>
        <v>0</v>
      </c>
      <c r="CY67">
        <f>((S67*BZ67)/100)</f>
        <v>25815.58</v>
      </c>
      <c r="CZ67">
        <f>((S67*CA67)/100)</f>
        <v>3687.94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17</v>
      </c>
      <c r="DW67" t="s">
        <v>17</v>
      </c>
      <c r="DX67">
        <v>1</v>
      </c>
      <c r="EE67">
        <v>28440378</v>
      </c>
      <c r="EF67">
        <v>1</v>
      </c>
      <c r="EG67" t="s">
        <v>9</v>
      </c>
      <c r="EH67">
        <v>0</v>
      </c>
      <c r="EJ67">
        <v>4</v>
      </c>
      <c r="EK67">
        <v>0</v>
      </c>
      <c r="EL67" t="s">
        <v>19</v>
      </c>
      <c r="EM67" t="s">
        <v>20</v>
      </c>
      <c r="EQ67">
        <v>0</v>
      </c>
      <c r="ER67">
        <v>161.58</v>
      </c>
      <c r="ES67">
        <v>0</v>
      </c>
      <c r="ET67">
        <v>123.56</v>
      </c>
      <c r="EU67">
        <v>67.09</v>
      </c>
      <c r="EV67">
        <v>38.02</v>
      </c>
      <c r="EW67">
        <v>0.34</v>
      </c>
      <c r="EX67">
        <v>0</v>
      </c>
      <c r="EY67">
        <v>0</v>
      </c>
      <c r="FQ67">
        <v>0</v>
      </c>
      <c r="FR67">
        <f>ROUND(IF(AND(BH67=3,BI67=3),P67,0),2)</f>
        <v>0</v>
      </c>
      <c r="FS67">
        <v>0</v>
      </c>
      <c r="FX67">
        <v>70</v>
      </c>
      <c r="FY67">
        <v>10</v>
      </c>
      <c r="GF67">
        <v>-616754525</v>
      </c>
      <c r="GG67">
        <v>2</v>
      </c>
      <c r="GH67">
        <v>1</v>
      </c>
      <c r="GI67">
        <v>-2</v>
      </c>
      <c r="GJ67">
        <v>0</v>
      </c>
      <c r="GK67">
        <f>ROUND(R67*(R11)/100,2)</f>
        <v>68331.17</v>
      </c>
      <c r="GL67">
        <f>ROUND(IF(AND(BH67=3,BI67=3,FS67&lt;&gt;0),P67,0),2)</f>
        <v>0</v>
      </c>
      <c r="GM67">
        <f>O67+X67+Y67+GK67</f>
        <v>254567.28999999998</v>
      </c>
      <c r="GN67">
        <f>ROUND(IF(OR(BI67=0,BI67=1),O67+X67+Y67+GK67,0),2)</f>
        <v>0</v>
      </c>
      <c r="GO67">
        <f>ROUND(IF(BI67=2,O67+X67+Y67+GK67,0),2)</f>
        <v>0</v>
      </c>
      <c r="GP67">
        <f>ROUND(IF(BI67=4,O67+X67+Y67+GK67,0),2)</f>
        <v>254567.29</v>
      </c>
      <c r="GR67">
        <v>0</v>
      </c>
    </row>
    <row r="69" spans="1:118" ht="12.75">
      <c r="A69" s="2">
        <v>51</v>
      </c>
      <c r="B69" s="2">
        <f>B59</f>
        <v>1</v>
      </c>
      <c r="C69" s="2">
        <f>A59</f>
        <v>4</v>
      </c>
      <c r="D69" s="2">
        <f>ROW(A59)</f>
        <v>59</v>
      </c>
      <c r="E69" s="2"/>
      <c r="F69" s="2" t="str">
        <f>IF(F59&lt;&gt;"",F59,"")</f>
        <v>Новый раздел</v>
      </c>
      <c r="G69" s="2" t="str">
        <f>IF(G59&lt;&gt;"",G59,"")</f>
        <v>декоративные стяговые полотнища, 970шт</v>
      </c>
      <c r="H69" s="2"/>
      <c r="I69" s="2"/>
      <c r="J69" s="2"/>
      <c r="K69" s="2"/>
      <c r="L69" s="2"/>
      <c r="M69" s="2"/>
      <c r="N69" s="2"/>
      <c r="O69" s="2">
        <f aca="true" t="shared" si="30" ref="O69:T69">ROUND(AB69,2)</f>
        <v>1079589.63</v>
      </c>
      <c r="P69" s="2">
        <f t="shared" si="30"/>
        <v>638278.43</v>
      </c>
      <c r="Q69" s="2">
        <f t="shared" si="30"/>
        <v>345863.2</v>
      </c>
      <c r="R69" s="2">
        <f t="shared" si="30"/>
        <v>189004.5</v>
      </c>
      <c r="S69" s="2">
        <f t="shared" si="30"/>
        <v>95448</v>
      </c>
      <c r="T69" s="2">
        <f t="shared" si="30"/>
        <v>0</v>
      </c>
      <c r="U69" s="2">
        <f>AH69</f>
        <v>853.6000000000001</v>
      </c>
      <c r="V69" s="2">
        <f>AI69</f>
        <v>0</v>
      </c>
      <c r="W69" s="2">
        <f>ROUND(AJ69,2)</f>
        <v>0</v>
      </c>
      <c r="X69" s="2">
        <f>ROUND(AK69,2)</f>
        <v>66813.6</v>
      </c>
      <c r="Y69" s="2">
        <f>ROUND(AL69,2)</f>
        <v>9544.8</v>
      </c>
      <c r="Z69" s="2"/>
      <c r="AA69" s="2"/>
      <c r="AB69" s="2">
        <f>ROUND(SUMIF(AA63:AA67,"=28967486",O63:O67),2)</f>
        <v>1079589.63</v>
      </c>
      <c r="AC69" s="2">
        <f>ROUND(SUMIF(AA63:AA67,"=28967486",P63:P67),2)</f>
        <v>638278.43</v>
      </c>
      <c r="AD69" s="2">
        <f>ROUND(SUMIF(AA63:AA67,"=28967486",Q63:Q67),2)</f>
        <v>345863.2</v>
      </c>
      <c r="AE69" s="2">
        <f>ROUND(SUMIF(AA63:AA67,"=28967486",R63:R67),2)</f>
        <v>189004.5</v>
      </c>
      <c r="AF69" s="2">
        <f>ROUND(SUMIF(AA63:AA67,"=28967486",S63:S67),2)</f>
        <v>95448</v>
      </c>
      <c r="AG69" s="2">
        <f>ROUND(SUMIF(AA63:AA67,"=28967486",T63:T67),2)</f>
        <v>0</v>
      </c>
      <c r="AH69" s="2">
        <f>SUMIF(AA63:AA67,"=28967486",U63:U67)</f>
        <v>853.6000000000001</v>
      </c>
      <c r="AI69" s="2">
        <f>SUMIF(AA63:AA67,"=28967486",V63:V67)</f>
        <v>0</v>
      </c>
      <c r="AJ69" s="2">
        <f>ROUND(SUMIF(AA63:AA67,"=28967486",W63:W67),2)</f>
        <v>0</v>
      </c>
      <c r="AK69" s="2">
        <f>ROUND(SUMIF(AA63:AA67,"=28967486",X63:X67),2)</f>
        <v>66813.6</v>
      </c>
      <c r="AL69" s="2">
        <f>ROUND(SUMIF(AA63:AA67,"=28967486",Y63:Y67),2)</f>
        <v>9544.8</v>
      </c>
      <c r="AM69" s="2"/>
      <c r="AN69" s="2"/>
      <c r="AO69" s="2">
        <f aca="true" t="shared" si="31" ref="AO69:AZ69">ROUND(BB69,2)</f>
        <v>0</v>
      </c>
      <c r="AP69" s="2">
        <f t="shared" si="31"/>
        <v>0</v>
      </c>
      <c r="AQ69" s="2">
        <f t="shared" si="31"/>
        <v>0</v>
      </c>
      <c r="AR69" s="2">
        <f t="shared" si="31"/>
        <v>1354402.76</v>
      </c>
      <c r="AS69" s="2">
        <f t="shared" si="31"/>
        <v>0</v>
      </c>
      <c r="AT69" s="2">
        <f t="shared" si="31"/>
        <v>0</v>
      </c>
      <c r="AU69" s="2">
        <f t="shared" si="31"/>
        <v>1354402.76</v>
      </c>
      <c r="AV69" s="2">
        <f t="shared" si="31"/>
        <v>638278.43</v>
      </c>
      <c r="AW69" s="2">
        <f t="shared" si="31"/>
        <v>638278.43</v>
      </c>
      <c r="AX69" s="2">
        <f t="shared" si="31"/>
        <v>0</v>
      </c>
      <c r="AY69" s="2">
        <f t="shared" si="31"/>
        <v>638278.43</v>
      </c>
      <c r="AZ69" s="2">
        <f t="shared" si="31"/>
        <v>0</v>
      </c>
      <c r="BA69" s="2"/>
      <c r="BB69" s="2">
        <f>ROUND(SUMIF(AA63:AA67,"=28967486",FQ63:FQ67),2)</f>
        <v>0</v>
      </c>
      <c r="BC69" s="2">
        <f>ROUND(SUMIF(AA63:AA67,"=28967486",FR63:FR67),2)</f>
        <v>0</v>
      </c>
      <c r="BD69" s="2">
        <f>ROUND(SUMIF(AA63:AA67,"=28967486",GL63:GL67),2)</f>
        <v>0</v>
      </c>
      <c r="BE69" s="2">
        <f>ROUND(SUMIF(AA63:AA67,"=28967486",GM63:GM67),2)</f>
        <v>1354402.76</v>
      </c>
      <c r="BF69" s="2">
        <f>ROUND(SUMIF(AA63:AA67,"=28967486",GN63:GN67),2)</f>
        <v>0</v>
      </c>
      <c r="BG69" s="2">
        <f>ROUND(SUMIF(AA63:AA67,"=28967486",GO63:GO67),2)</f>
        <v>0</v>
      </c>
      <c r="BH69" s="2">
        <f>ROUND(SUMIF(AA63:AA67,"=28967486",GP63:GP67),2)</f>
        <v>1354402.76</v>
      </c>
      <c r="BI69" s="2">
        <f>AC69-BB69</f>
        <v>638278.43</v>
      </c>
      <c r="BJ69" s="2">
        <f>AC69-BC69</f>
        <v>638278.43</v>
      </c>
      <c r="BK69" s="2">
        <f>BB69-BD69</f>
        <v>0</v>
      </c>
      <c r="BL69" s="2">
        <f>AC69-BB69-BC69+BD69</f>
        <v>638278.43</v>
      </c>
      <c r="BM69" s="2">
        <f>BC69-BD69</f>
        <v>0</v>
      </c>
      <c r="BN69" s="2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>
        <v>0</v>
      </c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201</v>
      </c>
      <c r="F71" s="4">
        <f>ROUND(Source!O69,O71)</f>
        <v>1079589.63</v>
      </c>
      <c r="G71" s="4" t="s">
        <v>34</v>
      </c>
      <c r="H71" s="4" t="s">
        <v>35</v>
      </c>
      <c r="I71" s="4"/>
      <c r="J71" s="4"/>
      <c r="K71" s="4">
        <v>201</v>
      </c>
      <c r="L71" s="4">
        <v>1</v>
      </c>
      <c r="M71" s="4">
        <v>3</v>
      </c>
      <c r="N71" s="4" t="s">
        <v>2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202</v>
      </c>
      <c r="F72" s="4">
        <f>ROUND(Source!P69,O72)</f>
        <v>638278.43</v>
      </c>
      <c r="G72" s="4" t="s">
        <v>36</v>
      </c>
      <c r="H72" s="4" t="s">
        <v>37</v>
      </c>
      <c r="I72" s="4"/>
      <c r="J72" s="4"/>
      <c r="K72" s="4">
        <v>202</v>
      </c>
      <c r="L72" s="4">
        <v>2</v>
      </c>
      <c r="M72" s="4">
        <v>3</v>
      </c>
      <c r="N72" s="4" t="s">
        <v>2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222</v>
      </c>
      <c r="F73" s="4">
        <f>ROUND(Source!AO69,O73)</f>
        <v>0</v>
      </c>
      <c r="G73" s="4" t="s">
        <v>38</v>
      </c>
      <c r="H73" s="4" t="s">
        <v>39</v>
      </c>
      <c r="I73" s="4"/>
      <c r="J73" s="4"/>
      <c r="K73" s="4">
        <v>222</v>
      </c>
      <c r="L73" s="4">
        <v>3</v>
      </c>
      <c r="M73" s="4">
        <v>3</v>
      </c>
      <c r="N73" s="4" t="s">
        <v>2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225</v>
      </c>
      <c r="F74" s="4">
        <f>ROUND(Source!AV69,O74)</f>
        <v>638278.43</v>
      </c>
      <c r="G74" s="4" t="s">
        <v>40</v>
      </c>
      <c r="H74" s="4" t="s">
        <v>41</v>
      </c>
      <c r="I74" s="4"/>
      <c r="J74" s="4"/>
      <c r="K74" s="4">
        <v>225</v>
      </c>
      <c r="L74" s="4">
        <v>4</v>
      </c>
      <c r="M74" s="4">
        <v>3</v>
      </c>
      <c r="N74" s="4" t="s">
        <v>2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226</v>
      </c>
      <c r="F75" s="4">
        <f>ROUND(Source!AW69,O75)</f>
        <v>638278.43</v>
      </c>
      <c r="G75" s="4" t="s">
        <v>42</v>
      </c>
      <c r="H75" s="4" t="s">
        <v>43</v>
      </c>
      <c r="I75" s="4"/>
      <c r="J75" s="4"/>
      <c r="K75" s="4">
        <v>226</v>
      </c>
      <c r="L75" s="4">
        <v>5</v>
      </c>
      <c r="M75" s="4">
        <v>3</v>
      </c>
      <c r="N75" s="4" t="s">
        <v>2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227</v>
      </c>
      <c r="F76" s="4">
        <f>ROUND(Source!AX69,O76)</f>
        <v>0</v>
      </c>
      <c r="G76" s="4" t="s">
        <v>44</v>
      </c>
      <c r="H76" s="4" t="s">
        <v>45</v>
      </c>
      <c r="I76" s="4"/>
      <c r="J76" s="4"/>
      <c r="K76" s="4">
        <v>227</v>
      </c>
      <c r="L76" s="4">
        <v>6</v>
      </c>
      <c r="M76" s="4">
        <v>3</v>
      </c>
      <c r="N76" s="4" t="s">
        <v>2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228</v>
      </c>
      <c r="F77" s="4">
        <f>ROUND(Source!AY69,O77)</f>
        <v>638278.43</v>
      </c>
      <c r="G77" s="4" t="s">
        <v>46</v>
      </c>
      <c r="H77" s="4" t="s">
        <v>47</v>
      </c>
      <c r="I77" s="4"/>
      <c r="J77" s="4"/>
      <c r="K77" s="4">
        <v>228</v>
      </c>
      <c r="L77" s="4">
        <v>7</v>
      </c>
      <c r="M77" s="4">
        <v>3</v>
      </c>
      <c r="N77" s="4" t="s">
        <v>2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216</v>
      </c>
      <c r="F78" s="4">
        <f>ROUND(Source!AP69,O78)</f>
        <v>0</v>
      </c>
      <c r="G78" s="4" t="s">
        <v>48</v>
      </c>
      <c r="H78" s="4" t="s">
        <v>49</v>
      </c>
      <c r="I78" s="4"/>
      <c r="J78" s="4"/>
      <c r="K78" s="4">
        <v>216</v>
      </c>
      <c r="L78" s="4">
        <v>8</v>
      </c>
      <c r="M78" s="4">
        <v>3</v>
      </c>
      <c r="N78" s="4" t="s">
        <v>2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223</v>
      </c>
      <c r="F79" s="4">
        <f>ROUND(Source!AQ69,O79)</f>
        <v>0</v>
      </c>
      <c r="G79" s="4" t="s">
        <v>50</v>
      </c>
      <c r="H79" s="4" t="s">
        <v>51</v>
      </c>
      <c r="I79" s="4"/>
      <c r="J79" s="4"/>
      <c r="K79" s="4">
        <v>223</v>
      </c>
      <c r="L79" s="4">
        <v>9</v>
      </c>
      <c r="M79" s="4">
        <v>3</v>
      </c>
      <c r="N79" s="4" t="s">
        <v>2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229</v>
      </c>
      <c r="F80" s="4">
        <f>ROUND(Source!AZ69,O80)</f>
        <v>0</v>
      </c>
      <c r="G80" s="4" t="s">
        <v>52</v>
      </c>
      <c r="H80" s="4" t="s">
        <v>53</v>
      </c>
      <c r="I80" s="4"/>
      <c r="J80" s="4"/>
      <c r="K80" s="4">
        <v>229</v>
      </c>
      <c r="L80" s="4">
        <v>10</v>
      </c>
      <c r="M80" s="4">
        <v>3</v>
      </c>
      <c r="N80" s="4" t="s">
        <v>2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203</v>
      </c>
      <c r="F81" s="4">
        <f>ROUND(Source!Q69,O81)</f>
        <v>345863.2</v>
      </c>
      <c r="G81" s="4" t="s">
        <v>54</v>
      </c>
      <c r="H81" s="4" t="s">
        <v>55</v>
      </c>
      <c r="I81" s="4"/>
      <c r="J81" s="4"/>
      <c r="K81" s="4">
        <v>203</v>
      </c>
      <c r="L81" s="4">
        <v>11</v>
      </c>
      <c r="M81" s="4">
        <v>3</v>
      </c>
      <c r="N81" s="4" t="s">
        <v>2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204</v>
      </c>
      <c r="F82" s="4">
        <f>ROUND(Source!R69,O82)</f>
        <v>189004.5</v>
      </c>
      <c r="G82" s="4" t="s">
        <v>56</v>
      </c>
      <c r="H82" s="4" t="s">
        <v>57</v>
      </c>
      <c r="I82" s="4"/>
      <c r="J82" s="4"/>
      <c r="K82" s="4">
        <v>204</v>
      </c>
      <c r="L82" s="4">
        <v>12</v>
      </c>
      <c r="M82" s="4">
        <v>3</v>
      </c>
      <c r="N82" s="4" t="s">
        <v>2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205</v>
      </c>
      <c r="F83" s="4">
        <f>ROUND(Source!S69,O83)</f>
        <v>95448</v>
      </c>
      <c r="G83" s="4" t="s">
        <v>58</v>
      </c>
      <c r="H83" s="4" t="s">
        <v>59</v>
      </c>
      <c r="I83" s="4"/>
      <c r="J83" s="4"/>
      <c r="K83" s="4">
        <v>205</v>
      </c>
      <c r="L83" s="4">
        <v>13</v>
      </c>
      <c r="M83" s="4">
        <v>3</v>
      </c>
      <c r="N83" s="4" t="s">
        <v>2</v>
      </c>
      <c r="O83" s="4">
        <v>2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214</v>
      </c>
      <c r="F84" s="4">
        <f>ROUND(Source!AS69,O84)</f>
        <v>0</v>
      </c>
      <c r="G84" s="4" t="s">
        <v>60</v>
      </c>
      <c r="H84" s="4" t="s">
        <v>61</v>
      </c>
      <c r="I84" s="4"/>
      <c r="J84" s="4"/>
      <c r="K84" s="4">
        <v>214</v>
      </c>
      <c r="L84" s="4">
        <v>14</v>
      </c>
      <c r="M84" s="4">
        <v>3</v>
      </c>
      <c r="N84" s="4" t="s">
        <v>2</v>
      </c>
      <c r="O84" s="4">
        <v>2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215</v>
      </c>
      <c r="F85" s="4">
        <f>ROUND(Source!AT69,O85)</f>
        <v>0</v>
      </c>
      <c r="G85" s="4" t="s">
        <v>62</v>
      </c>
      <c r="H85" s="4" t="s">
        <v>63</v>
      </c>
      <c r="I85" s="4"/>
      <c r="J85" s="4"/>
      <c r="K85" s="4">
        <v>215</v>
      </c>
      <c r="L85" s="4">
        <v>15</v>
      </c>
      <c r="M85" s="4">
        <v>3</v>
      </c>
      <c r="N85" s="4" t="s">
        <v>2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217</v>
      </c>
      <c r="F86" s="4">
        <f>ROUND(Source!AU69,O86)</f>
        <v>1354402.76</v>
      </c>
      <c r="G86" s="4" t="s">
        <v>64</v>
      </c>
      <c r="H86" s="4" t="s">
        <v>65</v>
      </c>
      <c r="I86" s="4"/>
      <c r="J86" s="4"/>
      <c r="K86" s="4">
        <v>217</v>
      </c>
      <c r="L86" s="4">
        <v>16</v>
      </c>
      <c r="M86" s="4">
        <v>3</v>
      </c>
      <c r="N86" s="4" t="s">
        <v>2</v>
      </c>
      <c r="O86" s="4">
        <v>2</v>
      </c>
      <c r="P86" s="4"/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206</v>
      </c>
      <c r="F87" s="4">
        <f>ROUND(Source!T69,O87)</f>
        <v>0</v>
      </c>
      <c r="G87" s="4" t="s">
        <v>66</v>
      </c>
      <c r="H87" s="4" t="s">
        <v>67</v>
      </c>
      <c r="I87" s="4"/>
      <c r="J87" s="4"/>
      <c r="K87" s="4">
        <v>206</v>
      </c>
      <c r="L87" s="4">
        <v>17</v>
      </c>
      <c r="M87" s="4">
        <v>3</v>
      </c>
      <c r="N87" s="4" t="s">
        <v>2</v>
      </c>
      <c r="O87" s="4">
        <v>2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207</v>
      </c>
      <c r="F88" s="4">
        <f>Source!U69</f>
        <v>853.6000000000001</v>
      </c>
      <c r="G88" s="4" t="s">
        <v>68</v>
      </c>
      <c r="H88" s="4" t="s">
        <v>69</v>
      </c>
      <c r="I88" s="4"/>
      <c r="J88" s="4"/>
      <c r="K88" s="4">
        <v>207</v>
      </c>
      <c r="L88" s="4">
        <v>18</v>
      </c>
      <c r="M88" s="4">
        <v>3</v>
      </c>
      <c r="N88" s="4" t="s">
        <v>2</v>
      </c>
      <c r="O88" s="4">
        <v>-1</v>
      </c>
      <c r="P88" s="4"/>
    </row>
    <row r="89" spans="1:16" ht="12.75">
      <c r="A89" s="4">
        <v>50</v>
      </c>
      <c r="B89" s="4">
        <v>0</v>
      </c>
      <c r="C89" s="4">
        <v>0</v>
      </c>
      <c r="D89" s="4">
        <v>1</v>
      </c>
      <c r="E89" s="4">
        <v>208</v>
      </c>
      <c r="F89" s="4">
        <f>Source!V69</f>
        <v>0</v>
      </c>
      <c r="G89" s="4" t="s">
        <v>70</v>
      </c>
      <c r="H89" s="4" t="s">
        <v>71</v>
      </c>
      <c r="I89" s="4"/>
      <c r="J89" s="4"/>
      <c r="K89" s="4">
        <v>208</v>
      </c>
      <c r="L89" s="4">
        <v>19</v>
      </c>
      <c r="M89" s="4">
        <v>3</v>
      </c>
      <c r="N89" s="4" t="s">
        <v>2</v>
      </c>
      <c r="O89" s="4">
        <v>-1</v>
      </c>
      <c r="P89" s="4"/>
    </row>
    <row r="90" spans="1:16" ht="12.75">
      <c r="A90" s="4">
        <v>50</v>
      </c>
      <c r="B90" s="4">
        <v>0</v>
      </c>
      <c r="C90" s="4">
        <v>0</v>
      </c>
      <c r="D90" s="4">
        <v>1</v>
      </c>
      <c r="E90" s="4">
        <v>209</v>
      </c>
      <c r="F90" s="4">
        <f>ROUND(Source!W69,O90)</f>
        <v>0</v>
      </c>
      <c r="G90" s="4" t="s">
        <v>72</v>
      </c>
      <c r="H90" s="4" t="s">
        <v>73</v>
      </c>
      <c r="I90" s="4"/>
      <c r="J90" s="4"/>
      <c r="K90" s="4">
        <v>209</v>
      </c>
      <c r="L90" s="4">
        <v>20</v>
      </c>
      <c r="M90" s="4">
        <v>3</v>
      </c>
      <c r="N90" s="4" t="s">
        <v>2</v>
      </c>
      <c r="O90" s="4">
        <v>2</v>
      </c>
      <c r="P90" s="4"/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210</v>
      </c>
      <c r="F91" s="4">
        <f>ROUND(Source!X69,O91)</f>
        <v>66813.6</v>
      </c>
      <c r="G91" s="4" t="s">
        <v>74</v>
      </c>
      <c r="H91" s="4" t="s">
        <v>75</v>
      </c>
      <c r="I91" s="4"/>
      <c r="J91" s="4"/>
      <c r="K91" s="4">
        <v>210</v>
      </c>
      <c r="L91" s="4">
        <v>21</v>
      </c>
      <c r="M91" s="4">
        <v>3</v>
      </c>
      <c r="N91" s="4" t="s">
        <v>2</v>
      </c>
      <c r="O91" s="4">
        <v>2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211</v>
      </c>
      <c r="F92" s="4">
        <f>ROUND(Source!Y69,O92)</f>
        <v>9544.8</v>
      </c>
      <c r="G92" s="4" t="s">
        <v>76</v>
      </c>
      <c r="H92" s="4" t="s">
        <v>77</v>
      </c>
      <c r="I92" s="4"/>
      <c r="J92" s="4"/>
      <c r="K92" s="4">
        <v>211</v>
      </c>
      <c r="L92" s="4">
        <v>22</v>
      </c>
      <c r="M92" s="4">
        <v>3</v>
      </c>
      <c r="N92" s="4" t="s">
        <v>2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224</v>
      </c>
      <c r="F93" s="4">
        <f>ROUND(Source!AR69,O93)</f>
        <v>1354402.76</v>
      </c>
      <c r="G93" s="4" t="s">
        <v>78</v>
      </c>
      <c r="H93" s="4" t="s">
        <v>79</v>
      </c>
      <c r="I93" s="4"/>
      <c r="J93" s="4"/>
      <c r="K93" s="4">
        <v>224</v>
      </c>
      <c r="L93" s="4">
        <v>23</v>
      </c>
      <c r="M93" s="4">
        <v>3</v>
      </c>
      <c r="N93" s="4" t="s">
        <v>2</v>
      </c>
      <c r="O93" s="4">
        <v>2</v>
      </c>
      <c r="P93" s="4"/>
    </row>
    <row r="95" spans="1:88" ht="12.75">
      <c r="A95" s="1">
        <v>4</v>
      </c>
      <c r="B95" s="1">
        <v>1</v>
      </c>
      <c r="C95" s="1"/>
      <c r="D95" s="1">
        <f>ROW(A105)</f>
        <v>105</v>
      </c>
      <c r="E95" s="1"/>
      <c r="F95" s="1" t="s">
        <v>12</v>
      </c>
      <c r="G95" s="1" t="s">
        <v>98</v>
      </c>
      <c r="H95" s="1" t="s">
        <v>2</v>
      </c>
      <c r="I95" s="1">
        <v>0</v>
      </c>
      <c r="J95" s="1"/>
      <c r="K95" s="1">
        <v>0</v>
      </c>
      <c r="L95" s="1"/>
      <c r="M95" s="1"/>
      <c r="N95" s="1"/>
      <c r="O95" s="1"/>
      <c r="P95" s="1"/>
      <c r="Q95" s="1"/>
      <c r="R95" s="1"/>
      <c r="S95" s="1"/>
      <c r="T95" s="1"/>
      <c r="U95" s="1" t="s">
        <v>2</v>
      </c>
      <c r="V95" s="1">
        <v>0</v>
      </c>
      <c r="W95" s="1"/>
      <c r="X95" s="1"/>
      <c r="Y95" s="1"/>
      <c r="Z95" s="1"/>
      <c r="AA95" s="1"/>
      <c r="AB95" s="1" t="s">
        <v>2</v>
      </c>
      <c r="AC95" s="1" t="s">
        <v>2</v>
      </c>
      <c r="AD95" s="1" t="s">
        <v>2</v>
      </c>
      <c r="AE95" s="1" t="s">
        <v>2</v>
      </c>
      <c r="AF95" s="1" t="s">
        <v>2</v>
      </c>
      <c r="AG95" s="1" t="s">
        <v>2</v>
      </c>
      <c r="AH95" s="1"/>
      <c r="AI95" s="1"/>
      <c r="AJ95" s="1"/>
      <c r="AK95" s="1"/>
      <c r="AL95" s="1"/>
      <c r="AM95" s="1"/>
      <c r="AN95" s="1"/>
      <c r="AO95" s="1"/>
      <c r="AP95" s="1" t="s">
        <v>2</v>
      </c>
      <c r="AQ95" s="1" t="s">
        <v>2</v>
      </c>
      <c r="AR95" s="1" t="s">
        <v>2</v>
      </c>
      <c r="AS95" s="1"/>
      <c r="AT95" s="1"/>
      <c r="AU95" s="1"/>
      <c r="AV95" s="1"/>
      <c r="AW95" s="1"/>
      <c r="AX95" s="1"/>
      <c r="AY95" s="1"/>
      <c r="AZ95" s="1" t="s">
        <v>2</v>
      </c>
      <c r="BA95" s="1"/>
      <c r="BB95" s="1" t="s">
        <v>2</v>
      </c>
      <c r="BC95" s="1" t="s">
        <v>2</v>
      </c>
      <c r="BD95" s="1" t="s">
        <v>2</v>
      </c>
      <c r="BE95" s="1" t="s">
        <v>2</v>
      </c>
      <c r="BF95" s="1" t="s">
        <v>2</v>
      </c>
      <c r="BG95" s="1" t="s">
        <v>2</v>
      </c>
      <c r="BH95" s="1" t="s">
        <v>2</v>
      </c>
      <c r="BI95" s="1" t="s">
        <v>2</v>
      </c>
      <c r="BJ95" s="1" t="s">
        <v>2</v>
      </c>
      <c r="BK95" s="1" t="s">
        <v>2</v>
      </c>
      <c r="BL95" s="1" t="s">
        <v>2</v>
      </c>
      <c r="BM95" s="1" t="s">
        <v>2</v>
      </c>
      <c r="BN95" s="1" t="s">
        <v>2</v>
      </c>
      <c r="BO95" s="1" t="s">
        <v>2</v>
      </c>
      <c r="BP95" s="1" t="s">
        <v>2</v>
      </c>
      <c r="BQ95" s="1"/>
      <c r="BR95" s="1"/>
      <c r="BS95" s="1"/>
      <c r="BT95" s="1"/>
      <c r="BU95" s="1"/>
      <c r="BV95" s="1"/>
      <c r="BW95" s="1"/>
      <c r="BX95" s="1"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>
        <v>0</v>
      </c>
    </row>
    <row r="97" spans="1:118" ht="12.75">
      <c r="A97" s="2">
        <v>52</v>
      </c>
      <c r="B97" s="2">
        <f aca="true" t="shared" si="32" ref="B97:G97">B105</f>
        <v>1</v>
      </c>
      <c r="C97" s="2">
        <f t="shared" si="32"/>
        <v>4</v>
      </c>
      <c r="D97" s="2">
        <f t="shared" si="32"/>
        <v>95</v>
      </c>
      <c r="E97" s="2">
        <f t="shared" si="32"/>
        <v>0</v>
      </c>
      <c r="F97" s="2" t="str">
        <f t="shared" si="32"/>
        <v>Новый раздел</v>
      </c>
      <c r="G97" s="2" t="str">
        <f t="shared" si="32"/>
        <v>флаги расцвечивания</v>
      </c>
      <c r="H97" s="2"/>
      <c r="I97" s="2"/>
      <c r="J97" s="2"/>
      <c r="K97" s="2"/>
      <c r="L97" s="2"/>
      <c r="M97" s="2"/>
      <c r="N97" s="2"/>
      <c r="O97" s="2">
        <f aca="true" t="shared" si="33" ref="O97:AT97">O105</f>
        <v>922816.8</v>
      </c>
      <c r="P97" s="2">
        <f t="shared" si="33"/>
        <v>811168.8</v>
      </c>
      <c r="Q97" s="2">
        <f t="shared" si="33"/>
        <v>66702</v>
      </c>
      <c r="R97" s="2">
        <f t="shared" si="33"/>
        <v>44346</v>
      </c>
      <c r="S97" s="2">
        <f t="shared" si="33"/>
        <v>44946</v>
      </c>
      <c r="T97" s="2">
        <f t="shared" si="33"/>
        <v>0</v>
      </c>
      <c r="U97" s="2">
        <f t="shared" si="33"/>
        <v>402</v>
      </c>
      <c r="V97" s="2">
        <f t="shared" si="33"/>
        <v>0</v>
      </c>
      <c r="W97" s="2">
        <f t="shared" si="33"/>
        <v>0</v>
      </c>
      <c r="X97" s="2">
        <f t="shared" si="33"/>
        <v>31462.2</v>
      </c>
      <c r="Y97" s="2">
        <f t="shared" si="33"/>
        <v>4494.6</v>
      </c>
      <c r="Z97" s="2">
        <f t="shared" si="33"/>
        <v>0</v>
      </c>
      <c r="AA97" s="2">
        <f t="shared" si="33"/>
        <v>0</v>
      </c>
      <c r="AB97" s="2">
        <f t="shared" si="33"/>
        <v>922816.8</v>
      </c>
      <c r="AC97" s="2">
        <f t="shared" si="33"/>
        <v>811168.8</v>
      </c>
      <c r="AD97" s="2">
        <f t="shared" si="33"/>
        <v>66702</v>
      </c>
      <c r="AE97" s="2">
        <f t="shared" si="33"/>
        <v>44346</v>
      </c>
      <c r="AF97" s="2">
        <f t="shared" si="33"/>
        <v>44946</v>
      </c>
      <c r="AG97" s="2">
        <f t="shared" si="33"/>
        <v>0</v>
      </c>
      <c r="AH97" s="2">
        <f t="shared" si="33"/>
        <v>402</v>
      </c>
      <c r="AI97" s="2">
        <f t="shared" si="33"/>
        <v>0</v>
      </c>
      <c r="AJ97" s="2">
        <f t="shared" si="33"/>
        <v>0</v>
      </c>
      <c r="AK97" s="2">
        <f t="shared" si="33"/>
        <v>31462.2</v>
      </c>
      <c r="AL97" s="2">
        <f t="shared" si="33"/>
        <v>4494.6</v>
      </c>
      <c r="AM97" s="2">
        <f t="shared" si="33"/>
        <v>0</v>
      </c>
      <c r="AN97" s="2">
        <f t="shared" si="33"/>
        <v>0</v>
      </c>
      <c r="AO97" s="2">
        <f t="shared" si="33"/>
        <v>0</v>
      </c>
      <c r="AP97" s="2">
        <f t="shared" si="33"/>
        <v>0</v>
      </c>
      <c r="AQ97" s="2">
        <f t="shared" si="33"/>
        <v>0</v>
      </c>
      <c r="AR97" s="2">
        <f t="shared" si="33"/>
        <v>1005336.9</v>
      </c>
      <c r="AS97" s="2">
        <f t="shared" si="33"/>
        <v>0</v>
      </c>
      <c r="AT97" s="2">
        <f t="shared" si="33"/>
        <v>0</v>
      </c>
      <c r="AU97" s="2">
        <f aca="true" t="shared" si="34" ref="AU97:BZ97">AU105</f>
        <v>1005336.9</v>
      </c>
      <c r="AV97" s="2">
        <f t="shared" si="34"/>
        <v>811168.8</v>
      </c>
      <c r="AW97" s="2">
        <f t="shared" si="34"/>
        <v>811168.8</v>
      </c>
      <c r="AX97" s="2">
        <f t="shared" si="34"/>
        <v>0</v>
      </c>
      <c r="AY97" s="2">
        <f t="shared" si="34"/>
        <v>811168.8</v>
      </c>
      <c r="AZ97" s="2">
        <f t="shared" si="34"/>
        <v>0</v>
      </c>
      <c r="BA97" s="2">
        <f t="shared" si="34"/>
        <v>0</v>
      </c>
      <c r="BB97" s="2">
        <f t="shared" si="34"/>
        <v>0</v>
      </c>
      <c r="BC97" s="2">
        <f t="shared" si="34"/>
        <v>0</v>
      </c>
      <c r="BD97" s="2">
        <f t="shared" si="34"/>
        <v>0</v>
      </c>
      <c r="BE97" s="2">
        <f t="shared" si="34"/>
        <v>1005336.9</v>
      </c>
      <c r="BF97" s="2">
        <f t="shared" si="34"/>
        <v>0</v>
      </c>
      <c r="BG97" s="2">
        <f t="shared" si="34"/>
        <v>0</v>
      </c>
      <c r="BH97" s="2">
        <f t="shared" si="34"/>
        <v>1005336.9</v>
      </c>
      <c r="BI97" s="2">
        <f t="shared" si="34"/>
        <v>811168.8</v>
      </c>
      <c r="BJ97" s="2">
        <f t="shared" si="34"/>
        <v>811168.8</v>
      </c>
      <c r="BK97" s="2">
        <f t="shared" si="34"/>
        <v>0</v>
      </c>
      <c r="BL97" s="2">
        <f t="shared" si="34"/>
        <v>811168.8</v>
      </c>
      <c r="BM97" s="2">
        <f t="shared" si="34"/>
        <v>0</v>
      </c>
      <c r="BN97" s="2">
        <f t="shared" si="34"/>
        <v>0</v>
      </c>
      <c r="BO97" s="3">
        <f t="shared" si="34"/>
        <v>0</v>
      </c>
      <c r="BP97" s="3">
        <f t="shared" si="34"/>
        <v>0</v>
      </c>
      <c r="BQ97" s="3">
        <f t="shared" si="34"/>
        <v>0</v>
      </c>
      <c r="BR97" s="3">
        <f t="shared" si="34"/>
        <v>0</v>
      </c>
      <c r="BS97" s="3">
        <f t="shared" si="34"/>
        <v>0</v>
      </c>
      <c r="BT97" s="3">
        <f t="shared" si="34"/>
        <v>0</v>
      </c>
      <c r="BU97" s="3">
        <f t="shared" si="34"/>
        <v>0</v>
      </c>
      <c r="BV97" s="3">
        <f t="shared" si="34"/>
        <v>0</v>
      </c>
      <c r="BW97" s="3">
        <f t="shared" si="34"/>
        <v>0</v>
      </c>
      <c r="BX97" s="3">
        <f t="shared" si="34"/>
        <v>0</v>
      </c>
      <c r="BY97" s="3">
        <f t="shared" si="34"/>
        <v>0</v>
      </c>
      <c r="BZ97" s="3">
        <f t="shared" si="34"/>
        <v>0</v>
      </c>
      <c r="CA97" s="3">
        <f aca="true" t="shared" si="35" ref="CA97:DF97">CA105</f>
        <v>0</v>
      </c>
      <c r="CB97" s="3">
        <f t="shared" si="35"/>
        <v>0</v>
      </c>
      <c r="CC97" s="3">
        <f t="shared" si="35"/>
        <v>0</v>
      </c>
      <c r="CD97" s="3">
        <f t="shared" si="35"/>
        <v>0</v>
      </c>
      <c r="CE97" s="3">
        <f t="shared" si="35"/>
        <v>0</v>
      </c>
      <c r="CF97" s="3">
        <f t="shared" si="35"/>
        <v>0</v>
      </c>
      <c r="CG97" s="3">
        <f t="shared" si="35"/>
        <v>0</v>
      </c>
      <c r="CH97" s="3">
        <f t="shared" si="35"/>
        <v>0</v>
      </c>
      <c r="CI97" s="3">
        <f t="shared" si="35"/>
        <v>0</v>
      </c>
      <c r="CJ97" s="3">
        <f t="shared" si="35"/>
        <v>0</v>
      </c>
      <c r="CK97" s="3">
        <f t="shared" si="35"/>
        <v>0</v>
      </c>
      <c r="CL97" s="3">
        <f t="shared" si="35"/>
        <v>0</v>
      </c>
      <c r="CM97" s="3">
        <f t="shared" si="35"/>
        <v>0</v>
      </c>
      <c r="CN97" s="3">
        <f t="shared" si="35"/>
        <v>0</v>
      </c>
      <c r="CO97" s="3">
        <f t="shared" si="35"/>
        <v>0</v>
      </c>
      <c r="CP97" s="3">
        <f t="shared" si="35"/>
        <v>0</v>
      </c>
      <c r="CQ97" s="3">
        <f t="shared" si="35"/>
        <v>0</v>
      </c>
      <c r="CR97" s="3">
        <f t="shared" si="35"/>
        <v>0</v>
      </c>
      <c r="CS97" s="3">
        <f t="shared" si="35"/>
        <v>0</v>
      </c>
      <c r="CT97" s="3">
        <f t="shared" si="35"/>
        <v>0</v>
      </c>
      <c r="CU97" s="3">
        <f t="shared" si="35"/>
        <v>0</v>
      </c>
      <c r="CV97" s="3">
        <f t="shared" si="35"/>
        <v>0</v>
      </c>
      <c r="CW97" s="3">
        <f t="shared" si="35"/>
        <v>0</v>
      </c>
      <c r="CX97" s="3">
        <f t="shared" si="35"/>
        <v>0</v>
      </c>
      <c r="CY97" s="3">
        <f t="shared" si="35"/>
        <v>0</v>
      </c>
      <c r="CZ97" s="3">
        <f t="shared" si="35"/>
        <v>0</v>
      </c>
      <c r="DA97" s="3">
        <f t="shared" si="35"/>
        <v>0</v>
      </c>
      <c r="DB97" s="3">
        <f t="shared" si="35"/>
        <v>0</v>
      </c>
      <c r="DC97" s="3">
        <f t="shared" si="35"/>
        <v>0</v>
      </c>
      <c r="DD97" s="3">
        <f t="shared" si="35"/>
        <v>0</v>
      </c>
      <c r="DE97" s="3">
        <f t="shared" si="35"/>
        <v>0</v>
      </c>
      <c r="DF97" s="3">
        <f t="shared" si="35"/>
        <v>0</v>
      </c>
      <c r="DG97" s="3">
        <f aca="true" t="shared" si="36" ref="DG97:DN97">DG105</f>
        <v>0</v>
      </c>
      <c r="DH97" s="3">
        <f t="shared" si="36"/>
        <v>0</v>
      </c>
      <c r="DI97" s="3">
        <f t="shared" si="36"/>
        <v>0</v>
      </c>
      <c r="DJ97" s="3">
        <f t="shared" si="36"/>
        <v>0</v>
      </c>
      <c r="DK97" s="3">
        <f t="shared" si="36"/>
        <v>0</v>
      </c>
      <c r="DL97" s="3">
        <f t="shared" si="36"/>
        <v>0</v>
      </c>
      <c r="DM97" s="3">
        <f t="shared" si="36"/>
        <v>0</v>
      </c>
      <c r="DN97" s="3">
        <f t="shared" si="36"/>
        <v>0</v>
      </c>
    </row>
    <row r="99" spans="1:200" ht="12.75">
      <c r="A99">
        <v>17</v>
      </c>
      <c r="B99">
        <v>1</v>
      </c>
      <c r="C99">
        <f>ROW(SmtRes!A26)</f>
        <v>26</v>
      </c>
      <c r="D99">
        <f>ROW(EtalonRes!A20)</f>
        <v>20</v>
      </c>
      <c r="E99" t="s">
        <v>99</v>
      </c>
      <c r="F99" t="s">
        <v>100</v>
      </c>
      <c r="G99" t="s">
        <v>101</v>
      </c>
      <c r="H99" t="s">
        <v>17</v>
      </c>
      <c r="I99">
        <v>600</v>
      </c>
      <c r="J99">
        <v>0</v>
      </c>
      <c r="O99">
        <f>ROUND(CP99,2)</f>
        <v>793458</v>
      </c>
      <c r="P99">
        <f>ROUND(CQ99*I99,2)</f>
        <v>731130</v>
      </c>
      <c r="Q99">
        <f>ROUND(CR99*I99,2)</f>
        <v>33480</v>
      </c>
      <c r="R99">
        <f>ROUND(CS99*I99,2)</f>
        <v>25524</v>
      </c>
      <c r="S99">
        <f>ROUND(CT99*I99,2)</f>
        <v>28848</v>
      </c>
      <c r="T99">
        <f>ROUND(CU99*I99,2)</f>
        <v>0</v>
      </c>
      <c r="U99">
        <f>CV99*I99</f>
        <v>258</v>
      </c>
      <c r="V99">
        <f>CW99*I99</f>
        <v>0</v>
      </c>
      <c r="W99">
        <f>ROUND(CX99*I99,2)</f>
        <v>0</v>
      </c>
      <c r="X99">
        <f aca="true" t="shared" si="37" ref="X99:Y103">ROUND(CY99,2)</f>
        <v>20193.6</v>
      </c>
      <c r="Y99">
        <f t="shared" si="37"/>
        <v>2884.8</v>
      </c>
      <c r="AA99">
        <v>28967486</v>
      </c>
      <c r="AB99">
        <f>ROUND((AC99+AD99+AF99),6)</f>
        <v>1322.43</v>
      </c>
      <c r="AC99">
        <f>ROUND((ES99),6)</f>
        <v>1218.55</v>
      </c>
      <c r="AD99">
        <f>ROUND((((ET99)-(EU99))+AE99),6)</f>
        <v>55.8</v>
      </c>
      <c r="AE99">
        <f aca="true" t="shared" si="38" ref="AE99:AF103">ROUND((EU99),6)</f>
        <v>42.54</v>
      </c>
      <c r="AF99">
        <f t="shared" si="38"/>
        <v>48.08</v>
      </c>
      <c r="AG99">
        <f>ROUND((AP99),6)</f>
        <v>0</v>
      </c>
      <c r="AH99">
        <f aca="true" t="shared" si="39" ref="AH99:AI103">(EW99)</f>
        <v>0.43</v>
      </c>
      <c r="AI99">
        <f t="shared" si="39"/>
        <v>0</v>
      </c>
      <c r="AJ99">
        <f>ROUND((AS99),6)</f>
        <v>0</v>
      </c>
      <c r="AK99">
        <v>1322.43</v>
      </c>
      <c r="AL99">
        <v>1218.55</v>
      </c>
      <c r="AM99">
        <v>55.8</v>
      </c>
      <c r="AN99">
        <v>42.54</v>
      </c>
      <c r="AO99">
        <v>48.08</v>
      </c>
      <c r="AP99">
        <v>0</v>
      </c>
      <c r="AQ99">
        <v>0.43</v>
      </c>
      <c r="AR99">
        <v>0</v>
      </c>
      <c r="AS99">
        <v>0</v>
      </c>
      <c r="AT99">
        <v>70</v>
      </c>
      <c r="AU99">
        <v>10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1</v>
      </c>
      <c r="BH99">
        <v>0</v>
      </c>
      <c r="BI99">
        <v>4</v>
      </c>
      <c r="BJ99" t="s">
        <v>102</v>
      </c>
      <c r="BM99">
        <v>0</v>
      </c>
      <c r="BN99">
        <v>0</v>
      </c>
      <c r="BP99">
        <v>0</v>
      </c>
      <c r="BQ99">
        <v>1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70</v>
      </c>
      <c r="CA99">
        <v>10</v>
      </c>
      <c r="CF99">
        <v>0</v>
      </c>
      <c r="CG99">
        <v>0</v>
      </c>
      <c r="CM99">
        <v>0</v>
      </c>
      <c r="CO99">
        <v>0</v>
      </c>
      <c r="CP99">
        <f>(P99+Q99+S99)</f>
        <v>793458</v>
      </c>
      <c r="CQ99">
        <f>(AC99*BC99*AW99)</f>
        <v>1218.55</v>
      </c>
      <c r="CR99">
        <f>((((ET99)*BB99-(EU99)*BS99)+AE99*BS99)*AV99)</f>
        <v>55.8</v>
      </c>
      <c r="CS99">
        <f>(AE99*BS99*AV99)</f>
        <v>42.54</v>
      </c>
      <c r="CT99">
        <f>(AF99*BA99*AV99)</f>
        <v>48.08</v>
      </c>
      <c r="CU99">
        <f>AG99</f>
        <v>0</v>
      </c>
      <c r="CV99">
        <f>(AH99*AV99)</f>
        <v>0.43</v>
      </c>
      <c r="CW99">
        <f aca="true" t="shared" si="40" ref="CW99:CX103">AI99</f>
        <v>0</v>
      </c>
      <c r="CX99">
        <f t="shared" si="40"/>
        <v>0</v>
      </c>
      <c r="CY99">
        <f>((S99*BZ99)/100)</f>
        <v>20193.6</v>
      </c>
      <c r="CZ99">
        <f>((S99*CA99)/100)</f>
        <v>2884.8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17</v>
      </c>
      <c r="DW99" t="s">
        <v>17</v>
      </c>
      <c r="DX99">
        <v>1</v>
      </c>
      <c r="EE99">
        <v>28440378</v>
      </c>
      <c r="EF99">
        <v>1</v>
      </c>
      <c r="EG99" t="s">
        <v>9</v>
      </c>
      <c r="EH99">
        <v>0</v>
      </c>
      <c r="EJ99">
        <v>4</v>
      </c>
      <c r="EK99">
        <v>0</v>
      </c>
      <c r="EL99" t="s">
        <v>19</v>
      </c>
      <c r="EM99" t="s">
        <v>20</v>
      </c>
      <c r="EQ99">
        <v>0</v>
      </c>
      <c r="ER99">
        <v>1322.43</v>
      </c>
      <c r="ES99">
        <v>1218.55</v>
      </c>
      <c r="ET99">
        <v>55.8</v>
      </c>
      <c r="EU99">
        <v>42.54</v>
      </c>
      <c r="EV99">
        <v>48.08</v>
      </c>
      <c r="EW99">
        <v>0.43</v>
      </c>
      <c r="EX99">
        <v>0</v>
      </c>
      <c r="EY99">
        <v>0</v>
      </c>
      <c r="FQ99">
        <v>0</v>
      </c>
      <c r="FR99">
        <f>ROUND(IF(AND(BH99=3,BI99=3),P99,0),2)</f>
        <v>0</v>
      </c>
      <c r="FS99">
        <v>0</v>
      </c>
      <c r="FX99">
        <v>70</v>
      </c>
      <c r="FY99">
        <v>10</v>
      </c>
      <c r="GF99">
        <v>-695991183</v>
      </c>
      <c r="GG99">
        <v>2</v>
      </c>
      <c r="GH99">
        <v>1</v>
      </c>
      <c r="GI99">
        <v>-2</v>
      </c>
      <c r="GJ99">
        <v>0</v>
      </c>
      <c r="GK99">
        <f>ROUND(R99*(R11)/100,2)</f>
        <v>26800.2</v>
      </c>
      <c r="GL99">
        <f>ROUND(IF(AND(BH99=3,BI99=3,FS99&lt;&gt;0),P99,0),2)</f>
        <v>0</v>
      </c>
      <c r="GM99">
        <f>O99+X99+Y99+GK99</f>
        <v>843336.6</v>
      </c>
      <c r="GN99">
        <f>ROUND(IF(OR(BI99=0,BI99=1),O99+X99+Y99+GK99,0),2)</f>
        <v>0</v>
      </c>
      <c r="GO99">
        <f>ROUND(IF(BI99=2,O99+X99+Y99+GK99,0),2)</f>
        <v>0</v>
      </c>
      <c r="GP99">
        <f>ROUND(IF(BI99=4,O99+X99+Y99+GK99,0),2)</f>
        <v>843336.6</v>
      </c>
      <c r="GR99">
        <v>0</v>
      </c>
    </row>
    <row r="100" spans="1:200" ht="12.75">
      <c r="A100">
        <v>18</v>
      </c>
      <c r="B100">
        <v>1</v>
      </c>
      <c r="C100">
        <v>23</v>
      </c>
      <c r="E100" t="s">
        <v>103</v>
      </c>
      <c r="F100" t="s">
        <v>104</v>
      </c>
      <c r="G100" t="s">
        <v>105</v>
      </c>
      <c r="H100" t="s">
        <v>17</v>
      </c>
      <c r="I100">
        <f>I99*J100</f>
        <v>-600</v>
      </c>
      <c r="J100">
        <v>-1</v>
      </c>
      <c r="O100">
        <f>ROUND(CP100,2)</f>
        <v>-289578</v>
      </c>
      <c r="P100">
        <f>ROUND(CQ100*I100,2)</f>
        <v>-289578</v>
      </c>
      <c r="Q100">
        <f>ROUND(CR100*I100,2)</f>
        <v>0</v>
      </c>
      <c r="R100">
        <f>ROUND(CS100*I100,2)</f>
        <v>0</v>
      </c>
      <c r="S100">
        <f>ROUND(CT100*I100,2)</f>
        <v>0</v>
      </c>
      <c r="T100">
        <f>ROUND(CU100*I100,2)</f>
        <v>0</v>
      </c>
      <c r="U100">
        <f>CV100*I100</f>
        <v>0</v>
      </c>
      <c r="V100">
        <f>CW100*I100</f>
        <v>0</v>
      </c>
      <c r="W100">
        <f>ROUND(CX100*I100,2)</f>
        <v>0</v>
      </c>
      <c r="X100">
        <f t="shared" si="37"/>
        <v>0</v>
      </c>
      <c r="Y100">
        <f t="shared" si="37"/>
        <v>0</v>
      </c>
      <c r="AA100">
        <v>28967486</v>
      </c>
      <c r="AB100">
        <f>ROUND((AC100+AD100+AF100),6)</f>
        <v>482.63</v>
      </c>
      <c r="AC100">
        <f>ROUND((ES100),6)</f>
        <v>482.63</v>
      </c>
      <c r="AD100">
        <f>ROUND((((ET100)-(EU100))+AE100),6)</f>
        <v>0</v>
      </c>
      <c r="AE100">
        <f t="shared" si="38"/>
        <v>0</v>
      </c>
      <c r="AF100">
        <f t="shared" si="38"/>
        <v>0</v>
      </c>
      <c r="AG100">
        <f>ROUND((AP100),6)</f>
        <v>0</v>
      </c>
      <c r="AH100">
        <f t="shared" si="39"/>
        <v>0</v>
      </c>
      <c r="AI100">
        <f t="shared" si="39"/>
        <v>0</v>
      </c>
      <c r="AJ100">
        <f>ROUND((AS100),6)</f>
        <v>0</v>
      </c>
      <c r="AK100">
        <v>482.63</v>
      </c>
      <c r="AL100">
        <v>482.63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70</v>
      </c>
      <c r="AU100">
        <v>10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</v>
      </c>
      <c r="BH100">
        <v>3</v>
      </c>
      <c r="BI100">
        <v>4</v>
      </c>
      <c r="BJ100" t="s">
        <v>106</v>
      </c>
      <c r="BM100">
        <v>0</v>
      </c>
      <c r="BN100">
        <v>0</v>
      </c>
      <c r="BP100">
        <v>0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70</v>
      </c>
      <c r="CA100">
        <v>10</v>
      </c>
      <c r="CF100">
        <v>0</v>
      </c>
      <c r="CG100">
        <v>0</v>
      </c>
      <c r="CM100">
        <v>0</v>
      </c>
      <c r="CO100">
        <v>0</v>
      </c>
      <c r="CP100">
        <f>(P100+Q100+S100)</f>
        <v>-289578</v>
      </c>
      <c r="CQ100">
        <f>(AC100*BC100*AW100)</f>
        <v>482.63</v>
      </c>
      <c r="CR100">
        <f>((((ET100)*BB100-(EU100)*BS100)+AE100*BS100)*AV100)</f>
        <v>0</v>
      </c>
      <c r="CS100">
        <f>(AE100*BS100*AV100)</f>
        <v>0</v>
      </c>
      <c r="CT100">
        <f>(AF100*BA100*AV100)</f>
        <v>0</v>
      </c>
      <c r="CU100">
        <f>AG100</f>
        <v>0</v>
      </c>
      <c r="CV100">
        <f>(AH100*AV100)</f>
        <v>0</v>
      </c>
      <c r="CW100">
        <f t="shared" si="40"/>
        <v>0</v>
      </c>
      <c r="CX100">
        <f t="shared" si="40"/>
        <v>0</v>
      </c>
      <c r="CY100">
        <f>((S100*BZ100)/100)</f>
        <v>0</v>
      </c>
      <c r="CZ100">
        <f>((S100*CA100)/100)</f>
        <v>0</v>
      </c>
      <c r="DN100">
        <v>0</v>
      </c>
      <c r="DO100">
        <v>0</v>
      </c>
      <c r="DP100">
        <v>1</v>
      </c>
      <c r="DQ100">
        <v>1</v>
      </c>
      <c r="DU100">
        <v>1010</v>
      </c>
      <c r="DV100" t="s">
        <v>17</v>
      </c>
      <c r="DW100" t="s">
        <v>17</v>
      </c>
      <c r="DX100">
        <v>1</v>
      </c>
      <c r="EE100">
        <v>28440378</v>
      </c>
      <c r="EF100">
        <v>1</v>
      </c>
      <c r="EG100" t="s">
        <v>9</v>
      </c>
      <c r="EH100">
        <v>0</v>
      </c>
      <c r="EJ100">
        <v>4</v>
      </c>
      <c r="EK100">
        <v>0</v>
      </c>
      <c r="EL100" t="s">
        <v>19</v>
      </c>
      <c r="EM100" t="s">
        <v>20</v>
      </c>
      <c r="EQ100">
        <v>0</v>
      </c>
      <c r="ER100">
        <v>482.63</v>
      </c>
      <c r="ES100">
        <v>482.63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>ROUND(IF(AND(BH100=3,BI100=3),P100,0),2)</f>
        <v>0</v>
      </c>
      <c r="FS100">
        <v>0</v>
      </c>
      <c r="FX100">
        <v>70</v>
      </c>
      <c r="FY100">
        <v>10</v>
      </c>
      <c r="GF100">
        <v>1923985146</v>
      </c>
      <c r="GG100">
        <v>2</v>
      </c>
      <c r="GH100">
        <v>1</v>
      </c>
      <c r="GI100">
        <v>-2</v>
      </c>
      <c r="GJ100">
        <v>0</v>
      </c>
      <c r="GK100">
        <f>ROUND(R100*(R11)/100,2)</f>
        <v>0</v>
      </c>
      <c r="GL100">
        <f>ROUND(IF(AND(BH100=3,BI100=3,FS100&lt;&gt;0),P100,0),2)</f>
        <v>0</v>
      </c>
      <c r="GM100">
        <f>O100+X100+Y100+GK100</f>
        <v>-289578</v>
      </c>
      <c r="GN100">
        <f>ROUND(IF(OR(BI100=0,BI100=1),O100+X100+Y100+GK100,0),2)</f>
        <v>0</v>
      </c>
      <c r="GO100">
        <f>ROUND(IF(BI100=2,O100+X100+Y100+GK100,0),2)</f>
        <v>0</v>
      </c>
      <c r="GP100">
        <f>ROUND(IF(BI100=4,O100+X100+Y100+GK100,0),2)</f>
        <v>-289578</v>
      </c>
      <c r="GR100">
        <v>0</v>
      </c>
    </row>
    <row r="101" spans="1:200" ht="12.75">
      <c r="A101">
        <v>18</v>
      </c>
      <c r="B101">
        <v>1</v>
      </c>
      <c r="C101">
        <v>22</v>
      </c>
      <c r="E101" t="s">
        <v>107</v>
      </c>
      <c r="F101" t="s">
        <v>108</v>
      </c>
      <c r="G101" t="s">
        <v>109</v>
      </c>
      <c r="H101" t="s">
        <v>17</v>
      </c>
      <c r="I101">
        <f>I99*J101</f>
        <v>180</v>
      </c>
      <c r="J101">
        <v>0.3</v>
      </c>
      <c r="O101">
        <f>ROUND(CP101,2)</f>
        <v>166912.2</v>
      </c>
      <c r="P101">
        <f>ROUND(CQ101*I101,2)</f>
        <v>166912.2</v>
      </c>
      <c r="Q101">
        <f>ROUND(CR101*I101,2)</f>
        <v>0</v>
      </c>
      <c r="R101">
        <f>ROUND(CS101*I101,2)</f>
        <v>0</v>
      </c>
      <c r="S101">
        <f>ROUND(CT101*I101,2)</f>
        <v>0</v>
      </c>
      <c r="T101">
        <f>ROUND(CU101*I101,2)</f>
        <v>0</v>
      </c>
      <c r="U101">
        <f>CV101*I101</f>
        <v>0</v>
      </c>
      <c r="V101">
        <f>CW101*I101</f>
        <v>0</v>
      </c>
      <c r="W101">
        <f>ROUND(CX101*I101,2)</f>
        <v>0</v>
      </c>
      <c r="X101">
        <f t="shared" si="37"/>
        <v>0</v>
      </c>
      <c r="Y101">
        <f t="shared" si="37"/>
        <v>0</v>
      </c>
      <c r="AA101">
        <v>28967486</v>
      </c>
      <c r="AB101">
        <f>ROUND((AC101+AD101+AF101),6)</f>
        <v>927.29</v>
      </c>
      <c r="AC101">
        <f>ROUND((ES101),6)</f>
        <v>927.29</v>
      </c>
      <c r="AD101">
        <f>ROUND((((ET101)-(EU101))+AE101),6)</f>
        <v>0</v>
      </c>
      <c r="AE101">
        <f t="shared" si="38"/>
        <v>0</v>
      </c>
      <c r="AF101">
        <f t="shared" si="38"/>
        <v>0</v>
      </c>
      <c r="AG101">
        <f>ROUND((AP101),6)</f>
        <v>0</v>
      </c>
      <c r="AH101">
        <f t="shared" si="39"/>
        <v>0</v>
      </c>
      <c r="AI101">
        <f t="shared" si="39"/>
        <v>0</v>
      </c>
      <c r="AJ101">
        <f>ROUND((AS101),6)</f>
        <v>0</v>
      </c>
      <c r="AK101">
        <v>927.29</v>
      </c>
      <c r="AL101">
        <v>927.29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70</v>
      </c>
      <c r="AU101">
        <v>10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4</v>
      </c>
      <c r="BJ101" t="s">
        <v>110</v>
      </c>
      <c r="BM101">
        <v>0</v>
      </c>
      <c r="BN101">
        <v>0</v>
      </c>
      <c r="BP101">
        <v>0</v>
      </c>
      <c r="BQ101">
        <v>1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70</v>
      </c>
      <c r="CA101">
        <v>10</v>
      </c>
      <c r="CF101">
        <v>0</v>
      </c>
      <c r="CG101">
        <v>0</v>
      </c>
      <c r="CM101">
        <v>0</v>
      </c>
      <c r="CO101">
        <v>0</v>
      </c>
      <c r="CP101">
        <f>(P101+Q101+S101)</f>
        <v>166912.2</v>
      </c>
      <c r="CQ101">
        <f>(AC101*BC101*AW101)</f>
        <v>927.29</v>
      </c>
      <c r="CR101">
        <f>((((ET101)*BB101-(EU101)*BS101)+AE101*BS101)*AV101)</f>
        <v>0</v>
      </c>
      <c r="CS101">
        <f>(AE101*BS101*AV101)</f>
        <v>0</v>
      </c>
      <c r="CT101">
        <f>(AF101*BA101*AV101)</f>
        <v>0</v>
      </c>
      <c r="CU101">
        <f>AG101</f>
        <v>0</v>
      </c>
      <c r="CV101">
        <f>(AH101*AV101)</f>
        <v>0</v>
      </c>
      <c r="CW101">
        <f t="shared" si="40"/>
        <v>0</v>
      </c>
      <c r="CX101">
        <f t="shared" si="40"/>
        <v>0</v>
      </c>
      <c r="CY101">
        <f>((S101*BZ101)/100)</f>
        <v>0</v>
      </c>
      <c r="CZ101">
        <f>((S101*CA101)/100)</f>
        <v>0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17</v>
      </c>
      <c r="DW101" t="s">
        <v>17</v>
      </c>
      <c r="DX101">
        <v>1</v>
      </c>
      <c r="EE101">
        <v>28440378</v>
      </c>
      <c r="EF101">
        <v>1</v>
      </c>
      <c r="EG101" t="s">
        <v>9</v>
      </c>
      <c r="EH101">
        <v>0</v>
      </c>
      <c r="EJ101">
        <v>4</v>
      </c>
      <c r="EK101">
        <v>0</v>
      </c>
      <c r="EL101" t="s">
        <v>19</v>
      </c>
      <c r="EM101" t="s">
        <v>20</v>
      </c>
      <c r="EQ101">
        <v>0</v>
      </c>
      <c r="ER101">
        <v>927.29</v>
      </c>
      <c r="ES101">
        <v>927.29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>ROUND(IF(AND(BH101=3,BI101=3),P101,0),2)</f>
        <v>0</v>
      </c>
      <c r="FS101">
        <v>0</v>
      </c>
      <c r="FX101">
        <v>70</v>
      </c>
      <c r="FY101">
        <v>10</v>
      </c>
      <c r="GF101">
        <v>1474242262</v>
      </c>
      <c r="GG101">
        <v>2</v>
      </c>
      <c r="GH101">
        <v>1</v>
      </c>
      <c r="GI101">
        <v>-2</v>
      </c>
      <c r="GJ101">
        <v>0</v>
      </c>
      <c r="GK101">
        <f>ROUND(R101*(R11)/100,2)</f>
        <v>0</v>
      </c>
      <c r="GL101">
        <f>ROUND(IF(AND(BH101=3,BI101=3,FS101&lt;&gt;0),P101,0),2)</f>
        <v>0</v>
      </c>
      <c r="GM101">
        <f>O101+X101+Y101+GK101</f>
        <v>166912.2</v>
      </c>
      <c r="GN101">
        <f>ROUND(IF(OR(BI101=0,BI101=1),O101+X101+Y101+GK101,0),2)</f>
        <v>0</v>
      </c>
      <c r="GO101">
        <f>ROUND(IF(BI101=2,O101+X101+Y101+GK101,0),2)</f>
        <v>0</v>
      </c>
      <c r="GP101">
        <f>ROUND(IF(BI101=4,O101+X101+Y101+GK101,0),2)</f>
        <v>166912.2</v>
      </c>
      <c r="GR101">
        <v>0</v>
      </c>
    </row>
    <row r="102" spans="1:200" ht="12.75">
      <c r="A102">
        <v>18</v>
      </c>
      <c r="B102">
        <v>1</v>
      </c>
      <c r="C102">
        <v>24</v>
      </c>
      <c r="E102" t="s">
        <v>111</v>
      </c>
      <c r="F102" t="s">
        <v>104</v>
      </c>
      <c r="G102" t="s">
        <v>105</v>
      </c>
      <c r="H102" t="s">
        <v>17</v>
      </c>
      <c r="I102">
        <f>I99*J102</f>
        <v>420</v>
      </c>
      <c r="J102">
        <v>0.7</v>
      </c>
      <c r="O102">
        <f>ROUND(CP102,2)</f>
        <v>202704.6</v>
      </c>
      <c r="P102">
        <f>ROUND(CQ102*I102,2)</f>
        <v>202704.6</v>
      </c>
      <c r="Q102">
        <f>ROUND(CR102*I102,2)</f>
        <v>0</v>
      </c>
      <c r="R102">
        <f>ROUND(CS102*I102,2)</f>
        <v>0</v>
      </c>
      <c r="S102">
        <f>ROUND(CT102*I102,2)</f>
        <v>0</v>
      </c>
      <c r="T102">
        <f>ROUND(CU102*I102,2)</f>
        <v>0</v>
      </c>
      <c r="U102">
        <f>CV102*I102</f>
        <v>0</v>
      </c>
      <c r="V102">
        <f>CW102*I102</f>
        <v>0</v>
      </c>
      <c r="W102">
        <f>ROUND(CX102*I102,2)</f>
        <v>0</v>
      </c>
      <c r="X102">
        <f t="shared" si="37"/>
        <v>0</v>
      </c>
      <c r="Y102">
        <f t="shared" si="37"/>
        <v>0</v>
      </c>
      <c r="AA102">
        <v>28967486</v>
      </c>
      <c r="AB102">
        <f>ROUND((AC102+AD102+AF102),6)</f>
        <v>482.63</v>
      </c>
      <c r="AC102">
        <f>ROUND((ES102),6)</f>
        <v>482.63</v>
      </c>
      <c r="AD102">
        <f>ROUND((((ET102)-(EU102))+AE102),6)</f>
        <v>0</v>
      </c>
      <c r="AE102">
        <f t="shared" si="38"/>
        <v>0</v>
      </c>
      <c r="AF102">
        <f t="shared" si="38"/>
        <v>0</v>
      </c>
      <c r="AG102">
        <f>ROUND((AP102),6)</f>
        <v>0</v>
      </c>
      <c r="AH102">
        <f t="shared" si="39"/>
        <v>0</v>
      </c>
      <c r="AI102">
        <f t="shared" si="39"/>
        <v>0</v>
      </c>
      <c r="AJ102">
        <f>ROUND((AS102),6)</f>
        <v>0</v>
      </c>
      <c r="AK102">
        <v>482.63</v>
      </c>
      <c r="AL102">
        <v>482.63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70</v>
      </c>
      <c r="AU102">
        <v>10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4</v>
      </c>
      <c r="BJ102" t="s">
        <v>106</v>
      </c>
      <c r="BM102">
        <v>0</v>
      </c>
      <c r="BN102">
        <v>0</v>
      </c>
      <c r="BP102">
        <v>0</v>
      </c>
      <c r="BQ102">
        <v>1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70</v>
      </c>
      <c r="CA102">
        <v>10</v>
      </c>
      <c r="CF102">
        <v>0</v>
      </c>
      <c r="CG102">
        <v>0</v>
      </c>
      <c r="CM102">
        <v>0</v>
      </c>
      <c r="CO102">
        <v>0</v>
      </c>
      <c r="CP102">
        <f>(P102+Q102+S102)</f>
        <v>202704.6</v>
      </c>
      <c r="CQ102">
        <f>(AC102*BC102*AW102)</f>
        <v>482.63</v>
      </c>
      <c r="CR102">
        <f>((((ET102)*BB102-(EU102)*BS102)+AE102*BS102)*AV102)</f>
        <v>0</v>
      </c>
      <c r="CS102">
        <f>(AE102*BS102*AV102)</f>
        <v>0</v>
      </c>
      <c r="CT102">
        <f>(AF102*BA102*AV102)</f>
        <v>0</v>
      </c>
      <c r="CU102">
        <f>AG102</f>
        <v>0</v>
      </c>
      <c r="CV102">
        <f>(AH102*AV102)</f>
        <v>0</v>
      </c>
      <c r="CW102">
        <f t="shared" si="40"/>
        <v>0</v>
      </c>
      <c r="CX102">
        <f t="shared" si="40"/>
        <v>0</v>
      </c>
      <c r="CY102">
        <f>((S102*BZ102)/100)</f>
        <v>0</v>
      </c>
      <c r="CZ102">
        <f>((S102*CA102)/100)</f>
        <v>0</v>
      </c>
      <c r="DN102">
        <v>0</v>
      </c>
      <c r="DO102">
        <v>0</v>
      </c>
      <c r="DP102">
        <v>1</v>
      </c>
      <c r="DQ102">
        <v>1</v>
      </c>
      <c r="DU102">
        <v>1010</v>
      </c>
      <c r="DV102" t="s">
        <v>17</v>
      </c>
      <c r="DW102" t="s">
        <v>17</v>
      </c>
      <c r="DX102">
        <v>1</v>
      </c>
      <c r="EE102">
        <v>28440378</v>
      </c>
      <c r="EF102">
        <v>1</v>
      </c>
      <c r="EG102" t="s">
        <v>9</v>
      </c>
      <c r="EH102">
        <v>0</v>
      </c>
      <c r="EJ102">
        <v>4</v>
      </c>
      <c r="EK102">
        <v>0</v>
      </c>
      <c r="EL102" t="s">
        <v>19</v>
      </c>
      <c r="EM102" t="s">
        <v>20</v>
      </c>
      <c r="EQ102">
        <v>0</v>
      </c>
      <c r="ER102">
        <v>482.63</v>
      </c>
      <c r="ES102">
        <v>482.63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>ROUND(IF(AND(BH102=3,BI102=3),P102,0),2)</f>
        <v>0</v>
      </c>
      <c r="FS102">
        <v>0</v>
      </c>
      <c r="FX102">
        <v>70</v>
      </c>
      <c r="FY102">
        <v>10</v>
      </c>
      <c r="GF102">
        <v>1923985146</v>
      </c>
      <c r="GG102">
        <v>2</v>
      </c>
      <c r="GH102">
        <v>1</v>
      </c>
      <c r="GI102">
        <v>-2</v>
      </c>
      <c r="GJ102">
        <v>0</v>
      </c>
      <c r="GK102">
        <f>ROUND(R102*(R11)/100,2)</f>
        <v>0</v>
      </c>
      <c r="GL102">
        <f>ROUND(IF(AND(BH102=3,BI102=3,FS102&lt;&gt;0),P102,0),2)</f>
        <v>0</v>
      </c>
      <c r="GM102">
        <f>O102+X102+Y102+GK102</f>
        <v>202704.6</v>
      </c>
      <c r="GN102">
        <f>ROUND(IF(OR(BI102=0,BI102=1),O102+X102+Y102+GK102,0),2)</f>
        <v>0</v>
      </c>
      <c r="GO102">
        <f>ROUND(IF(BI102=2,O102+X102+Y102+GK102,0),2)</f>
        <v>0</v>
      </c>
      <c r="GP102">
        <f>ROUND(IF(BI102=4,O102+X102+Y102+GK102,0),2)</f>
        <v>202704.6</v>
      </c>
      <c r="GR102">
        <v>0</v>
      </c>
    </row>
    <row r="103" spans="1:200" ht="12.75">
      <c r="A103">
        <v>17</v>
      </c>
      <c r="B103">
        <v>1</v>
      </c>
      <c r="C103">
        <f>ROW(SmtRes!A29)</f>
        <v>29</v>
      </c>
      <c r="D103">
        <f>ROW(EtalonRes!A23)</f>
        <v>23</v>
      </c>
      <c r="E103" t="s">
        <v>112</v>
      </c>
      <c r="F103" t="s">
        <v>113</v>
      </c>
      <c r="G103" t="s">
        <v>114</v>
      </c>
      <c r="H103" t="s">
        <v>17</v>
      </c>
      <c r="I103">
        <v>600</v>
      </c>
      <c r="J103">
        <v>0</v>
      </c>
      <c r="O103">
        <f>ROUND(CP103,2)</f>
        <v>49320</v>
      </c>
      <c r="P103">
        <f>ROUND(CQ103*I103,2)</f>
        <v>0</v>
      </c>
      <c r="Q103">
        <f>ROUND(CR103*I103,2)</f>
        <v>33222</v>
      </c>
      <c r="R103">
        <f>ROUND(CS103*I103,2)</f>
        <v>18822</v>
      </c>
      <c r="S103">
        <f>ROUND(CT103*I103,2)</f>
        <v>16098</v>
      </c>
      <c r="T103">
        <f>ROUND(CU103*I103,2)</f>
        <v>0</v>
      </c>
      <c r="U103">
        <f>CV103*I103</f>
        <v>144</v>
      </c>
      <c r="V103">
        <f>CW103*I103</f>
        <v>0</v>
      </c>
      <c r="W103">
        <f>ROUND(CX103*I103,2)</f>
        <v>0</v>
      </c>
      <c r="X103">
        <f t="shared" si="37"/>
        <v>11268.6</v>
      </c>
      <c r="Y103">
        <f t="shared" si="37"/>
        <v>1609.8</v>
      </c>
      <c r="AA103">
        <v>28967486</v>
      </c>
      <c r="AB103">
        <f>ROUND((AC103+AD103+AF103),6)</f>
        <v>82.2</v>
      </c>
      <c r="AC103">
        <f>ROUND((ES103),6)</f>
        <v>0</v>
      </c>
      <c r="AD103">
        <f>ROUND((((ET103)-(EU103))+AE103),6)</f>
        <v>55.37</v>
      </c>
      <c r="AE103">
        <f t="shared" si="38"/>
        <v>31.37</v>
      </c>
      <c r="AF103">
        <f t="shared" si="38"/>
        <v>26.83</v>
      </c>
      <c r="AG103">
        <f>ROUND((AP103),6)</f>
        <v>0</v>
      </c>
      <c r="AH103">
        <f t="shared" si="39"/>
        <v>0.24</v>
      </c>
      <c r="AI103">
        <f t="shared" si="39"/>
        <v>0</v>
      </c>
      <c r="AJ103">
        <f>ROUND((AS103),6)</f>
        <v>0</v>
      </c>
      <c r="AK103">
        <v>82.2</v>
      </c>
      <c r="AL103">
        <v>0</v>
      </c>
      <c r="AM103">
        <v>55.37</v>
      </c>
      <c r="AN103">
        <v>31.37</v>
      </c>
      <c r="AO103">
        <v>26.83</v>
      </c>
      <c r="AP103">
        <v>0</v>
      </c>
      <c r="AQ103">
        <v>0.24</v>
      </c>
      <c r="AR103">
        <v>0</v>
      </c>
      <c r="AS103">
        <v>0</v>
      </c>
      <c r="AT103">
        <v>70</v>
      </c>
      <c r="AU103">
        <v>10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1</v>
      </c>
      <c r="BH103">
        <v>0</v>
      </c>
      <c r="BI103">
        <v>4</v>
      </c>
      <c r="BJ103" t="s">
        <v>115</v>
      </c>
      <c r="BM103">
        <v>0</v>
      </c>
      <c r="BN103">
        <v>0</v>
      </c>
      <c r="BP103">
        <v>0</v>
      </c>
      <c r="BQ103">
        <v>1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70</v>
      </c>
      <c r="CA103">
        <v>10</v>
      </c>
      <c r="CF103">
        <v>0</v>
      </c>
      <c r="CG103">
        <v>0</v>
      </c>
      <c r="CM103">
        <v>0</v>
      </c>
      <c r="CO103">
        <v>0</v>
      </c>
      <c r="CP103">
        <f>(P103+Q103+S103)</f>
        <v>49320</v>
      </c>
      <c r="CQ103">
        <f>(AC103*BC103*AW103)</f>
        <v>0</v>
      </c>
      <c r="CR103">
        <f>((((ET103)*BB103-(EU103)*BS103)+AE103*BS103)*AV103)</f>
        <v>55.37</v>
      </c>
      <c r="CS103">
        <f>(AE103*BS103*AV103)</f>
        <v>31.37</v>
      </c>
      <c r="CT103">
        <f>(AF103*BA103*AV103)</f>
        <v>26.83</v>
      </c>
      <c r="CU103">
        <f>AG103</f>
        <v>0</v>
      </c>
      <c r="CV103">
        <f>(AH103*AV103)</f>
        <v>0.24</v>
      </c>
      <c r="CW103">
        <f t="shared" si="40"/>
        <v>0</v>
      </c>
      <c r="CX103">
        <f t="shared" si="40"/>
        <v>0</v>
      </c>
      <c r="CY103">
        <f>((S103*BZ103)/100)</f>
        <v>11268.6</v>
      </c>
      <c r="CZ103">
        <f>((S103*CA103)/100)</f>
        <v>1609.8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17</v>
      </c>
      <c r="DW103" t="s">
        <v>17</v>
      </c>
      <c r="DX103">
        <v>1</v>
      </c>
      <c r="EE103">
        <v>28440378</v>
      </c>
      <c r="EF103">
        <v>1</v>
      </c>
      <c r="EG103" t="s">
        <v>9</v>
      </c>
      <c r="EH103">
        <v>0</v>
      </c>
      <c r="EJ103">
        <v>4</v>
      </c>
      <c r="EK103">
        <v>0</v>
      </c>
      <c r="EL103" t="s">
        <v>19</v>
      </c>
      <c r="EM103" t="s">
        <v>20</v>
      </c>
      <c r="EQ103">
        <v>0</v>
      </c>
      <c r="ER103">
        <v>82.2</v>
      </c>
      <c r="ES103">
        <v>0</v>
      </c>
      <c r="ET103">
        <v>55.37</v>
      </c>
      <c r="EU103">
        <v>31.37</v>
      </c>
      <c r="EV103">
        <v>26.83</v>
      </c>
      <c r="EW103">
        <v>0.24</v>
      </c>
      <c r="EX103">
        <v>0</v>
      </c>
      <c r="EY103">
        <v>0</v>
      </c>
      <c r="FQ103">
        <v>0</v>
      </c>
      <c r="FR103">
        <f>ROUND(IF(AND(BH103=3,BI103=3),P103,0),2)</f>
        <v>0</v>
      </c>
      <c r="FS103">
        <v>0</v>
      </c>
      <c r="FX103">
        <v>70</v>
      </c>
      <c r="FY103">
        <v>10</v>
      </c>
      <c r="GF103">
        <v>-310242811</v>
      </c>
      <c r="GG103">
        <v>2</v>
      </c>
      <c r="GH103">
        <v>1</v>
      </c>
      <c r="GI103">
        <v>-2</v>
      </c>
      <c r="GJ103">
        <v>0</v>
      </c>
      <c r="GK103">
        <f>ROUND(R103*(R11)/100,2)</f>
        <v>19763.1</v>
      </c>
      <c r="GL103">
        <f>ROUND(IF(AND(BH103=3,BI103=3,FS103&lt;&gt;0),P103,0),2)</f>
        <v>0</v>
      </c>
      <c r="GM103">
        <f>O103+X103+Y103+GK103</f>
        <v>81961.5</v>
      </c>
      <c r="GN103">
        <f>ROUND(IF(OR(BI103=0,BI103=1),O103+X103+Y103+GK103,0),2)</f>
        <v>0</v>
      </c>
      <c r="GO103">
        <f>ROUND(IF(BI103=2,O103+X103+Y103+GK103,0),2)</f>
        <v>0</v>
      </c>
      <c r="GP103">
        <f>ROUND(IF(BI103=4,O103+X103+Y103+GK103,0),2)</f>
        <v>81961.5</v>
      </c>
      <c r="GR103">
        <v>0</v>
      </c>
    </row>
    <row r="105" spans="1:118" ht="12.75">
      <c r="A105" s="2">
        <v>51</v>
      </c>
      <c r="B105" s="2">
        <f>B95</f>
        <v>1</v>
      </c>
      <c r="C105" s="2">
        <f>A95</f>
        <v>4</v>
      </c>
      <c r="D105" s="2">
        <f>ROW(A95)</f>
        <v>95</v>
      </c>
      <c r="E105" s="2"/>
      <c r="F105" s="2" t="str">
        <f>IF(F95&lt;&gt;"",F95,"")</f>
        <v>Новый раздел</v>
      </c>
      <c r="G105" s="2" t="str">
        <f>IF(G95&lt;&gt;"",G95,"")</f>
        <v>флаги расцвечивания</v>
      </c>
      <c r="H105" s="2"/>
      <c r="I105" s="2"/>
      <c r="J105" s="2"/>
      <c r="K105" s="2"/>
      <c r="L105" s="2"/>
      <c r="M105" s="2"/>
      <c r="N105" s="2"/>
      <c r="O105" s="2">
        <f aca="true" t="shared" si="41" ref="O105:T105">ROUND(AB105,2)</f>
        <v>922816.8</v>
      </c>
      <c r="P105" s="2">
        <f t="shared" si="41"/>
        <v>811168.8</v>
      </c>
      <c r="Q105" s="2">
        <f t="shared" si="41"/>
        <v>66702</v>
      </c>
      <c r="R105" s="2">
        <f t="shared" si="41"/>
        <v>44346</v>
      </c>
      <c r="S105" s="2">
        <f t="shared" si="41"/>
        <v>44946</v>
      </c>
      <c r="T105" s="2">
        <f t="shared" si="41"/>
        <v>0</v>
      </c>
      <c r="U105" s="2">
        <f>AH105</f>
        <v>402</v>
      </c>
      <c r="V105" s="2">
        <f>AI105</f>
        <v>0</v>
      </c>
      <c r="W105" s="2">
        <f>ROUND(AJ105,2)</f>
        <v>0</v>
      </c>
      <c r="X105" s="2">
        <f>ROUND(AK105,2)</f>
        <v>31462.2</v>
      </c>
      <c r="Y105" s="2">
        <f>ROUND(AL105,2)</f>
        <v>4494.6</v>
      </c>
      <c r="Z105" s="2"/>
      <c r="AA105" s="2"/>
      <c r="AB105" s="2">
        <f>ROUND(SUMIF(AA99:AA103,"=28967486",O99:O103),2)</f>
        <v>922816.8</v>
      </c>
      <c r="AC105" s="2">
        <f>ROUND(SUMIF(AA99:AA103,"=28967486",P99:P103),2)</f>
        <v>811168.8</v>
      </c>
      <c r="AD105" s="2">
        <f>ROUND(SUMIF(AA99:AA103,"=28967486",Q99:Q103),2)</f>
        <v>66702</v>
      </c>
      <c r="AE105" s="2">
        <f>ROUND(SUMIF(AA99:AA103,"=28967486",R99:R103),2)</f>
        <v>44346</v>
      </c>
      <c r="AF105" s="2">
        <f>ROUND(SUMIF(AA99:AA103,"=28967486",S99:S103),2)</f>
        <v>44946</v>
      </c>
      <c r="AG105" s="2">
        <f>ROUND(SUMIF(AA99:AA103,"=28967486",T99:T103),2)</f>
        <v>0</v>
      </c>
      <c r="AH105" s="2">
        <f>SUMIF(AA99:AA103,"=28967486",U99:U103)</f>
        <v>402</v>
      </c>
      <c r="AI105" s="2">
        <f>SUMIF(AA99:AA103,"=28967486",V99:V103)</f>
        <v>0</v>
      </c>
      <c r="AJ105" s="2">
        <f>ROUND(SUMIF(AA99:AA103,"=28967486",W99:W103),2)</f>
        <v>0</v>
      </c>
      <c r="AK105" s="2">
        <f>ROUND(SUMIF(AA99:AA103,"=28967486",X99:X103),2)</f>
        <v>31462.2</v>
      </c>
      <c r="AL105" s="2">
        <f>ROUND(SUMIF(AA99:AA103,"=28967486",Y99:Y103),2)</f>
        <v>4494.6</v>
      </c>
      <c r="AM105" s="2"/>
      <c r="AN105" s="2"/>
      <c r="AO105" s="2">
        <f aca="true" t="shared" si="42" ref="AO105:AZ105">ROUND(BB105,2)</f>
        <v>0</v>
      </c>
      <c r="AP105" s="2">
        <f t="shared" si="42"/>
        <v>0</v>
      </c>
      <c r="AQ105" s="2">
        <f t="shared" si="42"/>
        <v>0</v>
      </c>
      <c r="AR105" s="2">
        <f t="shared" si="42"/>
        <v>1005336.9</v>
      </c>
      <c r="AS105" s="2">
        <f t="shared" si="42"/>
        <v>0</v>
      </c>
      <c r="AT105" s="2">
        <f t="shared" si="42"/>
        <v>0</v>
      </c>
      <c r="AU105" s="2">
        <f t="shared" si="42"/>
        <v>1005336.9</v>
      </c>
      <c r="AV105" s="2">
        <f t="shared" si="42"/>
        <v>811168.8</v>
      </c>
      <c r="AW105" s="2">
        <f t="shared" si="42"/>
        <v>811168.8</v>
      </c>
      <c r="AX105" s="2">
        <f t="shared" si="42"/>
        <v>0</v>
      </c>
      <c r="AY105" s="2">
        <f t="shared" si="42"/>
        <v>811168.8</v>
      </c>
      <c r="AZ105" s="2">
        <f t="shared" si="42"/>
        <v>0</v>
      </c>
      <c r="BA105" s="2"/>
      <c r="BB105" s="2">
        <f>ROUND(SUMIF(AA99:AA103,"=28967486",FQ99:FQ103),2)</f>
        <v>0</v>
      </c>
      <c r="BC105" s="2">
        <f>ROUND(SUMIF(AA99:AA103,"=28967486",FR99:FR103),2)</f>
        <v>0</v>
      </c>
      <c r="BD105" s="2">
        <f>ROUND(SUMIF(AA99:AA103,"=28967486",GL99:GL103),2)</f>
        <v>0</v>
      </c>
      <c r="BE105" s="2">
        <f>ROUND(SUMIF(AA99:AA103,"=28967486",GM99:GM103),2)</f>
        <v>1005336.9</v>
      </c>
      <c r="BF105" s="2">
        <f>ROUND(SUMIF(AA99:AA103,"=28967486",GN99:GN103),2)</f>
        <v>0</v>
      </c>
      <c r="BG105" s="2">
        <f>ROUND(SUMIF(AA99:AA103,"=28967486",GO99:GO103),2)</f>
        <v>0</v>
      </c>
      <c r="BH105" s="2">
        <f>ROUND(SUMIF(AA99:AA103,"=28967486",GP99:GP103),2)</f>
        <v>1005336.9</v>
      </c>
      <c r="BI105" s="2">
        <f>AC105-BB105</f>
        <v>811168.8</v>
      </c>
      <c r="BJ105" s="2">
        <f>AC105-BC105</f>
        <v>811168.8</v>
      </c>
      <c r="BK105" s="2">
        <f>BB105-BD105</f>
        <v>0</v>
      </c>
      <c r="BL105" s="2">
        <f>AC105-BB105-BC105+BD105</f>
        <v>811168.8</v>
      </c>
      <c r="BM105" s="2">
        <f>BC105-BD105</f>
        <v>0</v>
      </c>
      <c r="BN105" s="2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>
        <v>0</v>
      </c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201</v>
      </c>
      <c r="F107" s="4">
        <f>ROUND(Source!O105,O107)</f>
        <v>922816.8</v>
      </c>
      <c r="G107" s="4" t="s">
        <v>34</v>
      </c>
      <c r="H107" s="4" t="s">
        <v>35</v>
      </c>
      <c r="I107" s="4"/>
      <c r="J107" s="4"/>
      <c r="K107" s="4">
        <v>201</v>
      </c>
      <c r="L107" s="4">
        <v>1</v>
      </c>
      <c r="M107" s="4">
        <v>3</v>
      </c>
      <c r="N107" s="4" t="s">
        <v>2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202</v>
      </c>
      <c r="F108" s="4">
        <f>ROUND(Source!P105,O108)</f>
        <v>811168.8</v>
      </c>
      <c r="G108" s="4" t="s">
        <v>36</v>
      </c>
      <c r="H108" s="4" t="s">
        <v>37</v>
      </c>
      <c r="I108" s="4"/>
      <c r="J108" s="4"/>
      <c r="K108" s="4">
        <v>202</v>
      </c>
      <c r="L108" s="4">
        <v>2</v>
      </c>
      <c r="M108" s="4">
        <v>3</v>
      </c>
      <c r="N108" s="4" t="s">
        <v>2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222</v>
      </c>
      <c r="F109" s="4">
        <f>ROUND(Source!AO105,O109)</f>
        <v>0</v>
      </c>
      <c r="G109" s="4" t="s">
        <v>38</v>
      </c>
      <c r="H109" s="4" t="s">
        <v>39</v>
      </c>
      <c r="I109" s="4"/>
      <c r="J109" s="4"/>
      <c r="K109" s="4">
        <v>222</v>
      </c>
      <c r="L109" s="4">
        <v>3</v>
      </c>
      <c r="M109" s="4">
        <v>3</v>
      </c>
      <c r="N109" s="4" t="s">
        <v>2</v>
      </c>
      <c r="O109" s="4">
        <v>2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225</v>
      </c>
      <c r="F110" s="4">
        <f>ROUND(Source!AV105,O110)</f>
        <v>811168.8</v>
      </c>
      <c r="G110" s="4" t="s">
        <v>40</v>
      </c>
      <c r="H110" s="4" t="s">
        <v>41</v>
      </c>
      <c r="I110" s="4"/>
      <c r="J110" s="4"/>
      <c r="K110" s="4">
        <v>225</v>
      </c>
      <c r="L110" s="4">
        <v>4</v>
      </c>
      <c r="M110" s="4">
        <v>3</v>
      </c>
      <c r="N110" s="4" t="s">
        <v>2</v>
      </c>
      <c r="O110" s="4">
        <v>2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226</v>
      </c>
      <c r="F111" s="4">
        <f>ROUND(Source!AW105,O111)</f>
        <v>811168.8</v>
      </c>
      <c r="G111" s="4" t="s">
        <v>42</v>
      </c>
      <c r="H111" s="4" t="s">
        <v>43</v>
      </c>
      <c r="I111" s="4"/>
      <c r="J111" s="4"/>
      <c r="K111" s="4">
        <v>226</v>
      </c>
      <c r="L111" s="4">
        <v>5</v>
      </c>
      <c r="M111" s="4">
        <v>3</v>
      </c>
      <c r="N111" s="4" t="s">
        <v>2</v>
      </c>
      <c r="O111" s="4">
        <v>2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227</v>
      </c>
      <c r="F112" s="4">
        <f>ROUND(Source!AX105,O112)</f>
        <v>0</v>
      </c>
      <c r="G112" s="4" t="s">
        <v>44</v>
      </c>
      <c r="H112" s="4" t="s">
        <v>45</v>
      </c>
      <c r="I112" s="4"/>
      <c r="J112" s="4"/>
      <c r="K112" s="4">
        <v>227</v>
      </c>
      <c r="L112" s="4">
        <v>6</v>
      </c>
      <c r="M112" s="4">
        <v>3</v>
      </c>
      <c r="N112" s="4" t="s">
        <v>2</v>
      </c>
      <c r="O112" s="4">
        <v>2</v>
      </c>
      <c r="P112" s="4"/>
    </row>
    <row r="113" spans="1:16" ht="12.75">
      <c r="A113" s="4">
        <v>50</v>
      </c>
      <c r="B113" s="4">
        <v>0</v>
      </c>
      <c r="C113" s="4">
        <v>0</v>
      </c>
      <c r="D113" s="4">
        <v>1</v>
      </c>
      <c r="E113" s="4">
        <v>228</v>
      </c>
      <c r="F113" s="4">
        <f>ROUND(Source!AY105,O113)</f>
        <v>811168.8</v>
      </c>
      <c r="G113" s="4" t="s">
        <v>46</v>
      </c>
      <c r="H113" s="4" t="s">
        <v>47</v>
      </c>
      <c r="I113" s="4"/>
      <c r="J113" s="4"/>
      <c r="K113" s="4">
        <v>228</v>
      </c>
      <c r="L113" s="4">
        <v>7</v>
      </c>
      <c r="M113" s="4">
        <v>3</v>
      </c>
      <c r="N113" s="4" t="s">
        <v>2</v>
      </c>
      <c r="O113" s="4">
        <v>2</v>
      </c>
      <c r="P113" s="4"/>
    </row>
    <row r="114" spans="1:16" ht="12.75">
      <c r="A114" s="4">
        <v>50</v>
      </c>
      <c r="B114" s="4">
        <v>0</v>
      </c>
      <c r="C114" s="4">
        <v>0</v>
      </c>
      <c r="D114" s="4">
        <v>1</v>
      </c>
      <c r="E114" s="4">
        <v>216</v>
      </c>
      <c r="F114" s="4">
        <f>ROUND(Source!AP105,O114)</f>
        <v>0</v>
      </c>
      <c r="G114" s="4" t="s">
        <v>48</v>
      </c>
      <c r="H114" s="4" t="s">
        <v>49</v>
      </c>
      <c r="I114" s="4"/>
      <c r="J114" s="4"/>
      <c r="K114" s="4">
        <v>216</v>
      </c>
      <c r="L114" s="4">
        <v>8</v>
      </c>
      <c r="M114" s="4">
        <v>3</v>
      </c>
      <c r="N114" s="4" t="s">
        <v>2</v>
      </c>
      <c r="O114" s="4">
        <v>2</v>
      </c>
      <c r="P114" s="4"/>
    </row>
    <row r="115" spans="1:16" ht="12.75">
      <c r="A115" s="4">
        <v>50</v>
      </c>
      <c r="B115" s="4">
        <v>0</v>
      </c>
      <c r="C115" s="4">
        <v>0</v>
      </c>
      <c r="D115" s="4">
        <v>1</v>
      </c>
      <c r="E115" s="4">
        <v>223</v>
      </c>
      <c r="F115" s="4">
        <f>ROUND(Source!AQ105,O115)</f>
        <v>0</v>
      </c>
      <c r="G115" s="4" t="s">
        <v>50</v>
      </c>
      <c r="H115" s="4" t="s">
        <v>51</v>
      </c>
      <c r="I115" s="4"/>
      <c r="J115" s="4"/>
      <c r="K115" s="4">
        <v>223</v>
      </c>
      <c r="L115" s="4">
        <v>9</v>
      </c>
      <c r="M115" s="4">
        <v>3</v>
      </c>
      <c r="N115" s="4" t="s">
        <v>2</v>
      </c>
      <c r="O115" s="4">
        <v>2</v>
      </c>
      <c r="P115" s="4"/>
    </row>
    <row r="116" spans="1:16" ht="12.75">
      <c r="A116" s="4">
        <v>50</v>
      </c>
      <c r="B116" s="4">
        <v>0</v>
      </c>
      <c r="C116" s="4">
        <v>0</v>
      </c>
      <c r="D116" s="4">
        <v>1</v>
      </c>
      <c r="E116" s="4">
        <v>229</v>
      </c>
      <c r="F116" s="4">
        <f>ROUND(Source!AZ105,O116)</f>
        <v>0</v>
      </c>
      <c r="G116" s="4" t="s">
        <v>52</v>
      </c>
      <c r="H116" s="4" t="s">
        <v>53</v>
      </c>
      <c r="I116" s="4"/>
      <c r="J116" s="4"/>
      <c r="K116" s="4">
        <v>229</v>
      </c>
      <c r="L116" s="4">
        <v>10</v>
      </c>
      <c r="M116" s="4">
        <v>3</v>
      </c>
      <c r="N116" s="4" t="s">
        <v>2</v>
      </c>
      <c r="O116" s="4">
        <v>2</v>
      </c>
      <c r="P116" s="4"/>
    </row>
    <row r="117" spans="1:16" ht="12.75">
      <c r="A117" s="4">
        <v>50</v>
      </c>
      <c r="B117" s="4">
        <v>0</v>
      </c>
      <c r="C117" s="4">
        <v>0</v>
      </c>
      <c r="D117" s="4">
        <v>1</v>
      </c>
      <c r="E117" s="4">
        <v>203</v>
      </c>
      <c r="F117" s="4">
        <f>ROUND(Source!Q105,O117)</f>
        <v>66702</v>
      </c>
      <c r="G117" s="4" t="s">
        <v>54</v>
      </c>
      <c r="H117" s="4" t="s">
        <v>55</v>
      </c>
      <c r="I117" s="4"/>
      <c r="J117" s="4"/>
      <c r="K117" s="4">
        <v>203</v>
      </c>
      <c r="L117" s="4">
        <v>11</v>
      </c>
      <c r="M117" s="4">
        <v>3</v>
      </c>
      <c r="N117" s="4" t="s">
        <v>2</v>
      </c>
      <c r="O117" s="4">
        <v>2</v>
      </c>
      <c r="P117" s="4"/>
    </row>
    <row r="118" spans="1:16" ht="12.75">
      <c r="A118" s="4">
        <v>50</v>
      </c>
      <c r="B118" s="4">
        <v>0</v>
      </c>
      <c r="C118" s="4">
        <v>0</v>
      </c>
      <c r="D118" s="4">
        <v>1</v>
      </c>
      <c r="E118" s="4">
        <v>204</v>
      </c>
      <c r="F118" s="4">
        <f>ROUND(Source!R105,O118)</f>
        <v>44346</v>
      </c>
      <c r="G118" s="4" t="s">
        <v>56</v>
      </c>
      <c r="H118" s="4" t="s">
        <v>57</v>
      </c>
      <c r="I118" s="4"/>
      <c r="J118" s="4"/>
      <c r="K118" s="4">
        <v>204</v>
      </c>
      <c r="L118" s="4">
        <v>12</v>
      </c>
      <c r="M118" s="4">
        <v>3</v>
      </c>
      <c r="N118" s="4" t="s">
        <v>2</v>
      </c>
      <c r="O118" s="4">
        <v>2</v>
      </c>
      <c r="P118" s="4"/>
    </row>
    <row r="119" spans="1:16" ht="12.75">
      <c r="A119" s="4">
        <v>50</v>
      </c>
      <c r="B119" s="4">
        <v>0</v>
      </c>
      <c r="C119" s="4">
        <v>0</v>
      </c>
      <c r="D119" s="4">
        <v>1</v>
      </c>
      <c r="E119" s="4">
        <v>205</v>
      </c>
      <c r="F119" s="4">
        <f>ROUND(Source!S105,O119)</f>
        <v>44946</v>
      </c>
      <c r="G119" s="4" t="s">
        <v>58</v>
      </c>
      <c r="H119" s="4" t="s">
        <v>59</v>
      </c>
      <c r="I119" s="4"/>
      <c r="J119" s="4"/>
      <c r="K119" s="4">
        <v>205</v>
      </c>
      <c r="L119" s="4">
        <v>13</v>
      </c>
      <c r="M119" s="4">
        <v>3</v>
      </c>
      <c r="N119" s="4" t="s">
        <v>2</v>
      </c>
      <c r="O119" s="4">
        <v>2</v>
      </c>
      <c r="P119" s="4"/>
    </row>
    <row r="120" spans="1:16" ht="12.75">
      <c r="A120" s="4">
        <v>50</v>
      </c>
      <c r="B120" s="4">
        <v>0</v>
      </c>
      <c r="C120" s="4">
        <v>0</v>
      </c>
      <c r="D120" s="4">
        <v>1</v>
      </c>
      <c r="E120" s="4">
        <v>214</v>
      </c>
      <c r="F120" s="4">
        <f>ROUND(Source!AS105,O120)</f>
        <v>0</v>
      </c>
      <c r="G120" s="4" t="s">
        <v>60</v>
      </c>
      <c r="H120" s="4" t="s">
        <v>61</v>
      </c>
      <c r="I120" s="4"/>
      <c r="J120" s="4"/>
      <c r="K120" s="4">
        <v>214</v>
      </c>
      <c r="L120" s="4">
        <v>14</v>
      </c>
      <c r="M120" s="4">
        <v>3</v>
      </c>
      <c r="N120" s="4" t="s">
        <v>2</v>
      </c>
      <c r="O120" s="4">
        <v>2</v>
      </c>
      <c r="P120" s="4"/>
    </row>
    <row r="121" spans="1:16" ht="12.75">
      <c r="A121" s="4">
        <v>50</v>
      </c>
      <c r="B121" s="4">
        <v>0</v>
      </c>
      <c r="C121" s="4">
        <v>0</v>
      </c>
      <c r="D121" s="4">
        <v>1</v>
      </c>
      <c r="E121" s="4">
        <v>215</v>
      </c>
      <c r="F121" s="4">
        <f>ROUND(Source!AT105,O121)</f>
        <v>0</v>
      </c>
      <c r="G121" s="4" t="s">
        <v>62</v>
      </c>
      <c r="H121" s="4" t="s">
        <v>63</v>
      </c>
      <c r="I121" s="4"/>
      <c r="J121" s="4"/>
      <c r="K121" s="4">
        <v>215</v>
      </c>
      <c r="L121" s="4">
        <v>15</v>
      </c>
      <c r="M121" s="4">
        <v>3</v>
      </c>
      <c r="N121" s="4" t="s">
        <v>2</v>
      </c>
      <c r="O121" s="4">
        <v>2</v>
      </c>
      <c r="P121" s="4"/>
    </row>
    <row r="122" spans="1:16" ht="12.75">
      <c r="A122" s="4">
        <v>50</v>
      </c>
      <c r="B122" s="4">
        <v>0</v>
      </c>
      <c r="C122" s="4">
        <v>0</v>
      </c>
      <c r="D122" s="4">
        <v>1</v>
      </c>
      <c r="E122" s="4">
        <v>217</v>
      </c>
      <c r="F122" s="4">
        <f>ROUND(Source!AU105,O122)</f>
        <v>1005336.9</v>
      </c>
      <c r="G122" s="4" t="s">
        <v>64</v>
      </c>
      <c r="H122" s="4" t="s">
        <v>65</v>
      </c>
      <c r="I122" s="4"/>
      <c r="J122" s="4"/>
      <c r="K122" s="4">
        <v>217</v>
      </c>
      <c r="L122" s="4">
        <v>16</v>
      </c>
      <c r="M122" s="4">
        <v>3</v>
      </c>
      <c r="N122" s="4" t="s">
        <v>2</v>
      </c>
      <c r="O122" s="4">
        <v>2</v>
      </c>
      <c r="P122" s="4"/>
    </row>
    <row r="123" spans="1:16" ht="12.75">
      <c r="A123" s="4">
        <v>50</v>
      </c>
      <c r="B123" s="4">
        <v>0</v>
      </c>
      <c r="C123" s="4">
        <v>0</v>
      </c>
      <c r="D123" s="4">
        <v>1</v>
      </c>
      <c r="E123" s="4">
        <v>206</v>
      </c>
      <c r="F123" s="4">
        <f>ROUND(Source!T105,O123)</f>
        <v>0</v>
      </c>
      <c r="G123" s="4" t="s">
        <v>66</v>
      </c>
      <c r="H123" s="4" t="s">
        <v>67</v>
      </c>
      <c r="I123" s="4"/>
      <c r="J123" s="4"/>
      <c r="K123" s="4">
        <v>206</v>
      </c>
      <c r="L123" s="4">
        <v>17</v>
      </c>
      <c r="M123" s="4">
        <v>3</v>
      </c>
      <c r="N123" s="4" t="s">
        <v>2</v>
      </c>
      <c r="O123" s="4">
        <v>2</v>
      </c>
      <c r="P123" s="4"/>
    </row>
    <row r="124" spans="1:16" ht="12.75">
      <c r="A124" s="4">
        <v>50</v>
      </c>
      <c r="B124" s="4">
        <v>0</v>
      </c>
      <c r="C124" s="4">
        <v>0</v>
      </c>
      <c r="D124" s="4">
        <v>1</v>
      </c>
      <c r="E124" s="4">
        <v>207</v>
      </c>
      <c r="F124" s="4">
        <f>Source!U105</f>
        <v>402</v>
      </c>
      <c r="G124" s="4" t="s">
        <v>68</v>
      </c>
      <c r="H124" s="4" t="s">
        <v>69</v>
      </c>
      <c r="I124" s="4"/>
      <c r="J124" s="4"/>
      <c r="K124" s="4">
        <v>207</v>
      </c>
      <c r="L124" s="4">
        <v>18</v>
      </c>
      <c r="M124" s="4">
        <v>3</v>
      </c>
      <c r="N124" s="4" t="s">
        <v>2</v>
      </c>
      <c r="O124" s="4">
        <v>-1</v>
      </c>
      <c r="P124" s="4"/>
    </row>
    <row r="125" spans="1:16" ht="12.75">
      <c r="A125" s="4">
        <v>50</v>
      </c>
      <c r="B125" s="4">
        <v>0</v>
      </c>
      <c r="C125" s="4">
        <v>0</v>
      </c>
      <c r="D125" s="4">
        <v>1</v>
      </c>
      <c r="E125" s="4">
        <v>208</v>
      </c>
      <c r="F125" s="4">
        <f>Source!V105</f>
        <v>0</v>
      </c>
      <c r="G125" s="4" t="s">
        <v>70</v>
      </c>
      <c r="H125" s="4" t="s">
        <v>71</v>
      </c>
      <c r="I125" s="4"/>
      <c r="J125" s="4"/>
      <c r="K125" s="4">
        <v>208</v>
      </c>
      <c r="L125" s="4">
        <v>19</v>
      </c>
      <c r="M125" s="4">
        <v>3</v>
      </c>
      <c r="N125" s="4" t="s">
        <v>2</v>
      </c>
      <c r="O125" s="4">
        <v>-1</v>
      </c>
      <c r="P125" s="4"/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209</v>
      </c>
      <c r="F126" s="4">
        <f>ROUND(Source!W105,O126)</f>
        <v>0</v>
      </c>
      <c r="G126" s="4" t="s">
        <v>72</v>
      </c>
      <c r="H126" s="4" t="s">
        <v>73</v>
      </c>
      <c r="I126" s="4"/>
      <c r="J126" s="4"/>
      <c r="K126" s="4">
        <v>209</v>
      </c>
      <c r="L126" s="4">
        <v>20</v>
      </c>
      <c r="M126" s="4">
        <v>3</v>
      </c>
      <c r="N126" s="4" t="s">
        <v>2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210</v>
      </c>
      <c r="F127" s="4">
        <f>ROUND(Source!X105,O127)</f>
        <v>31462.2</v>
      </c>
      <c r="G127" s="4" t="s">
        <v>74</v>
      </c>
      <c r="H127" s="4" t="s">
        <v>75</v>
      </c>
      <c r="I127" s="4"/>
      <c r="J127" s="4"/>
      <c r="K127" s="4">
        <v>210</v>
      </c>
      <c r="L127" s="4">
        <v>21</v>
      </c>
      <c r="M127" s="4">
        <v>3</v>
      </c>
      <c r="N127" s="4" t="s">
        <v>2</v>
      </c>
      <c r="O127" s="4">
        <v>2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211</v>
      </c>
      <c r="F128" s="4">
        <f>ROUND(Source!Y105,O128)</f>
        <v>4494.6</v>
      </c>
      <c r="G128" s="4" t="s">
        <v>76</v>
      </c>
      <c r="H128" s="4" t="s">
        <v>77</v>
      </c>
      <c r="I128" s="4"/>
      <c r="J128" s="4"/>
      <c r="K128" s="4">
        <v>211</v>
      </c>
      <c r="L128" s="4">
        <v>22</v>
      </c>
      <c r="M128" s="4">
        <v>3</v>
      </c>
      <c r="N128" s="4" t="s">
        <v>2</v>
      </c>
      <c r="O128" s="4">
        <v>2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224</v>
      </c>
      <c r="F129" s="4">
        <f>ROUND(Source!AR105,O129)</f>
        <v>1005336.9</v>
      </c>
      <c r="G129" s="4" t="s">
        <v>78</v>
      </c>
      <c r="H129" s="4" t="s">
        <v>79</v>
      </c>
      <c r="I129" s="4"/>
      <c r="J129" s="4"/>
      <c r="K129" s="4">
        <v>224</v>
      </c>
      <c r="L129" s="4">
        <v>23</v>
      </c>
      <c r="M129" s="4">
        <v>3</v>
      </c>
      <c r="N129" s="4" t="s">
        <v>2</v>
      </c>
      <c r="O129" s="4">
        <v>2</v>
      </c>
      <c r="P129" s="4"/>
    </row>
    <row r="131" spans="1:88" ht="12.75">
      <c r="A131" s="1">
        <v>4</v>
      </c>
      <c r="B131" s="1">
        <v>1</v>
      </c>
      <c r="C131" s="1"/>
      <c r="D131" s="1">
        <f>ROW(A137)</f>
        <v>137</v>
      </c>
      <c r="E131" s="1"/>
      <c r="F131" s="1" t="s">
        <v>12</v>
      </c>
      <c r="G131" s="1" t="s">
        <v>116</v>
      </c>
      <c r="H131" s="1" t="s">
        <v>2</v>
      </c>
      <c r="I131" s="1">
        <v>0</v>
      </c>
      <c r="J131" s="1"/>
      <c r="K131" s="1"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 t="s">
        <v>2</v>
      </c>
      <c r="V131" s="1">
        <v>0</v>
      </c>
      <c r="W131" s="1"/>
      <c r="X131" s="1"/>
      <c r="Y131" s="1"/>
      <c r="Z131" s="1"/>
      <c r="AA131" s="1"/>
      <c r="AB131" s="1" t="s">
        <v>2</v>
      </c>
      <c r="AC131" s="1" t="s">
        <v>2</v>
      </c>
      <c r="AD131" s="1" t="s">
        <v>2</v>
      </c>
      <c r="AE131" s="1" t="s">
        <v>2</v>
      </c>
      <c r="AF131" s="1" t="s">
        <v>2</v>
      </c>
      <c r="AG131" s="1" t="s">
        <v>2</v>
      </c>
      <c r="AH131" s="1"/>
      <c r="AI131" s="1"/>
      <c r="AJ131" s="1"/>
      <c r="AK131" s="1"/>
      <c r="AL131" s="1"/>
      <c r="AM131" s="1"/>
      <c r="AN131" s="1"/>
      <c r="AO131" s="1"/>
      <c r="AP131" s="1" t="s">
        <v>2</v>
      </c>
      <c r="AQ131" s="1" t="s">
        <v>2</v>
      </c>
      <c r="AR131" s="1" t="s">
        <v>2</v>
      </c>
      <c r="AS131" s="1"/>
      <c r="AT131" s="1"/>
      <c r="AU131" s="1"/>
      <c r="AV131" s="1"/>
      <c r="AW131" s="1"/>
      <c r="AX131" s="1"/>
      <c r="AY131" s="1"/>
      <c r="AZ131" s="1" t="s">
        <v>2</v>
      </c>
      <c r="BA131" s="1"/>
      <c r="BB131" s="1" t="s">
        <v>2</v>
      </c>
      <c r="BC131" s="1" t="s">
        <v>2</v>
      </c>
      <c r="BD131" s="1" t="s">
        <v>2</v>
      </c>
      <c r="BE131" s="1" t="s">
        <v>2</v>
      </c>
      <c r="BF131" s="1" t="s">
        <v>2</v>
      </c>
      <c r="BG131" s="1" t="s">
        <v>2</v>
      </c>
      <c r="BH131" s="1" t="s">
        <v>2</v>
      </c>
      <c r="BI131" s="1" t="s">
        <v>2</v>
      </c>
      <c r="BJ131" s="1" t="s">
        <v>2</v>
      </c>
      <c r="BK131" s="1" t="s">
        <v>2</v>
      </c>
      <c r="BL131" s="1" t="s">
        <v>2</v>
      </c>
      <c r="BM131" s="1" t="s">
        <v>2</v>
      </c>
      <c r="BN131" s="1" t="s">
        <v>2</v>
      </c>
      <c r="BO131" s="1" t="s">
        <v>2</v>
      </c>
      <c r="BP131" s="1" t="s">
        <v>2</v>
      </c>
      <c r="BQ131" s="1"/>
      <c r="BR131" s="1"/>
      <c r="BS131" s="1"/>
      <c r="BT131" s="1"/>
      <c r="BU131" s="1"/>
      <c r="BV131" s="1"/>
      <c r="BW131" s="1"/>
      <c r="BX131" s="1"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>
        <v>0</v>
      </c>
    </row>
    <row r="133" spans="1:118" ht="12.75">
      <c r="A133" s="2">
        <v>52</v>
      </c>
      <c r="B133" s="2">
        <f aca="true" t="shared" si="43" ref="B133:G133">B137</f>
        <v>1</v>
      </c>
      <c r="C133" s="2">
        <f t="shared" si="43"/>
        <v>4</v>
      </c>
      <c r="D133" s="2">
        <f t="shared" si="43"/>
        <v>131</v>
      </c>
      <c r="E133" s="2">
        <f t="shared" si="43"/>
        <v>0</v>
      </c>
      <c r="F133" s="2" t="str">
        <f t="shared" si="43"/>
        <v>Новый раздел</v>
      </c>
      <c r="G133" s="2" t="str">
        <f t="shared" si="43"/>
        <v>Установка мобильных объемно-декоративных конструкций (мобильная группа из 7-ми флагштоков, 5-7 м)</v>
      </c>
      <c r="H133" s="2"/>
      <c r="I133" s="2"/>
      <c r="J133" s="2"/>
      <c r="K133" s="2"/>
      <c r="L133" s="2"/>
      <c r="M133" s="2"/>
      <c r="N133" s="2"/>
      <c r="O133" s="2">
        <f aca="true" t="shared" si="44" ref="O133:AT133">O137</f>
        <v>840699.64</v>
      </c>
      <c r="P133" s="2">
        <f t="shared" si="44"/>
        <v>840699.64</v>
      </c>
      <c r="Q133" s="2">
        <f t="shared" si="44"/>
        <v>0</v>
      </c>
      <c r="R133" s="2">
        <f t="shared" si="44"/>
        <v>0</v>
      </c>
      <c r="S133" s="2">
        <f t="shared" si="44"/>
        <v>0</v>
      </c>
      <c r="T133" s="2">
        <f t="shared" si="44"/>
        <v>0</v>
      </c>
      <c r="U133" s="2">
        <f t="shared" si="44"/>
        <v>0</v>
      </c>
      <c r="V133" s="2">
        <f t="shared" si="44"/>
        <v>0</v>
      </c>
      <c r="W133" s="2">
        <f t="shared" si="44"/>
        <v>0</v>
      </c>
      <c r="X133" s="2">
        <f t="shared" si="44"/>
        <v>0</v>
      </c>
      <c r="Y133" s="2">
        <f t="shared" si="44"/>
        <v>0</v>
      </c>
      <c r="Z133" s="2">
        <f t="shared" si="44"/>
        <v>0</v>
      </c>
      <c r="AA133" s="2">
        <f t="shared" si="44"/>
        <v>0</v>
      </c>
      <c r="AB133" s="2">
        <f t="shared" si="44"/>
        <v>840699.64</v>
      </c>
      <c r="AC133" s="2">
        <f t="shared" si="44"/>
        <v>840699.64</v>
      </c>
      <c r="AD133" s="2">
        <f t="shared" si="44"/>
        <v>0</v>
      </c>
      <c r="AE133" s="2">
        <f t="shared" si="44"/>
        <v>0</v>
      </c>
      <c r="AF133" s="2">
        <f t="shared" si="44"/>
        <v>0</v>
      </c>
      <c r="AG133" s="2">
        <f t="shared" si="44"/>
        <v>0</v>
      </c>
      <c r="AH133" s="2">
        <f t="shared" si="44"/>
        <v>0</v>
      </c>
      <c r="AI133" s="2">
        <f t="shared" si="44"/>
        <v>0</v>
      </c>
      <c r="AJ133" s="2">
        <f t="shared" si="44"/>
        <v>0</v>
      </c>
      <c r="AK133" s="2">
        <f t="shared" si="44"/>
        <v>0</v>
      </c>
      <c r="AL133" s="2">
        <f t="shared" si="44"/>
        <v>0</v>
      </c>
      <c r="AM133" s="2">
        <f t="shared" si="44"/>
        <v>0</v>
      </c>
      <c r="AN133" s="2">
        <f t="shared" si="44"/>
        <v>0</v>
      </c>
      <c r="AO133" s="2">
        <f t="shared" si="44"/>
        <v>0</v>
      </c>
      <c r="AP133" s="2">
        <f t="shared" si="44"/>
        <v>0</v>
      </c>
      <c r="AQ133" s="2">
        <f t="shared" si="44"/>
        <v>0</v>
      </c>
      <c r="AR133" s="2">
        <f t="shared" si="44"/>
        <v>840699.64</v>
      </c>
      <c r="AS133" s="2">
        <f t="shared" si="44"/>
        <v>840699.64</v>
      </c>
      <c r="AT133" s="2">
        <f t="shared" si="44"/>
        <v>0</v>
      </c>
      <c r="AU133" s="2">
        <f aca="true" t="shared" si="45" ref="AU133:BZ133">AU137</f>
        <v>0</v>
      </c>
      <c r="AV133" s="2">
        <f t="shared" si="45"/>
        <v>840699.64</v>
      </c>
      <c r="AW133" s="2">
        <f t="shared" si="45"/>
        <v>840699.64</v>
      </c>
      <c r="AX133" s="2">
        <f t="shared" si="45"/>
        <v>0</v>
      </c>
      <c r="AY133" s="2">
        <f t="shared" si="45"/>
        <v>840699.64</v>
      </c>
      <c r="AZ133" s="2">
        <f t="shared" si="45"/>
        <v>0</v>
      </c>
      <c r="BA133" s="2">
        <f t="shared" si="45"/>
        <v>0</v>
      </c>
      <c r="BB133" s="2">
        <f t="shared" si="45"/>
        <v>0</v>
      </c>
      <c r="BC133" s="2">
        <f t="shared" si="45"/>
        <v>0</v>
      </c>
      <c r="BD133" s="2">
        <f t="shared" si="45"/>
        <v>0</v>
      </c>
      <c r="BE133" s="2">
        <f t="shared" si="45"/>
        <v>840699.64</v>
      </c>
      <c r="BF133" s="2">
        <f t="shared" si="45"/>
        <v>840699.64</v>
      </c>
      <c r="BG133" s="2">
        <f t="shared" si="45"/>
        <v>0</v>
      </c>
      <c r="BH133" s="2">
        <f t="shared" si="45"/>
        <v>0</v>
      </c>
      <c r="BI133" s="2">
        <f t="shared" si="45"/>
        <v>840699.64</v>
      </c>
      <c r="BJ133" s="2">
        <f t="shared" si="45"/>
        <v>840699.64</v>
      </c>
      <c r="BK133" s="2">
        <f t="shared" si="45"/>
        <v>0</v>
      </c>
      <c r="BL133" s="2">
        <f t="shared" si="45"/>
        <v>840699.64</v>
      </c>
      <c r="BM133" s="2">
        <f t="shared" si="45"/>
        <v>0</v>
      </c>
      <c r="BN133" s="2">
        <f t="shared" si="45"/>
        <v>0</v>
      </c>
      <c r="BO133" s="3">
        <f t="shared" si="45"/>
        <v>0</v>
      </c>
      <c r="BP133" s="3">
        <f t="shared" si="45"/>
        <v>0</v>
      </c>
      <c r="BQ133" s="3">
        <f t="shared" si="45"/>
        <v>0</v>
      </c>
      <c r="BR133" s="3">
        <f t="shared" si="45"/>
        <v>0</v>
      </c>
      <c r="BS133" s="3">
        <f t="shared" si="45"/>
        <v>0</v>
      </c>
      <c r="BT133" s="3">
        <f t="shared" si="45"/>
        <v>0</v>
      </c>
      <c r="BU133" s="3">
        <f t="shared" si="45"/>
        <v>0</v>
      </c>
      <c r="BV133" s="3">
        <f t="shared" si="45"/>
        <v>0</v>
      </c>
      <c r="BW133" s="3">
        <f t="shared" si="45"/>
        <v>0</v>
      </c>
      <c r="BX133" s="3">
        <f t="shared" si="45"/>
        <v>0</v>
      </c>
      <c r="BY133" s="3">
        <f t="shared" si="45"/>
        <v>0</v>
      </c>
      <c r="BZ133" s="3">
        <f t="shared" si="45"/>
        <v>0</v>
      </c>
      <c r="CA133" s="3">
        <f aca="true" t="shared" si="46" ref="CA133:DF133">CA137</f>
        <v>0</v>
      </c>
      <c r="CB133" s="3">
        <f t="shared" si="46"/>
        <v>0</v>
      </c>
      <c r="CC133" s="3">
        <f t="shared" si="46"/>
        <v>0</v>
      </c>
      <c r="CD133" s="3">
        <f t="shared" si="46"/>
        <v>0</v>
      </c>
      <c r="CE133" s="3">
        <f t="shared" si="46"/>
        <v>0</v>
      </c>
      <c r="CF133" s="3">
        <f t="shared" si="46"/>
        <v>0</v>
      </c>
      <c r="CG133" s="3">
        <f t="shared" si="46"/>
        <v>0</v>
      </c>
      <c r="CH133" s="3">
        <f t="shared" si="46"/>
        <v>0</v>
      </c>
      <c r="CI133" s="3">
        <f t="shared" si="46"/>
        <v>0</v>
      </c>
      <c r="CJ133" s="3">
        <f t="shared" si="46"/>
        <v>0</v>
      </c>
      <c r="CK133" s="3">
        <f t="shared" si="46"/>
        <v>0</v>
      </c>
      <c r="CL133" s="3">
        <f t="shared" si="46"/>
        <v>0</v>
      </c>
      <c r="CM133" s="3">
        <f t="shared" si="46"/>
        <v>0</v>
      </c>
      <c r="CN133" s="3">
        <f t="shared" si="46"/>
        <v>0</v>
      </c>
      <c r="CO133" s="3">
        <f t="shared" si="46"/>
        <v>0</v>
      </c>
      <c r="CP133" s="3">
        <f t="shared" si="46"/>
        <v>0</v>
      </c>
      <c r="CQ133" s="3">
        <f t="shared" si="46"/>
        <v>0</v>
      </c>
      <c r="CR133" s="3">
        <f t="shared" si="46"/>
        <v>0</v>
      </c>
      <c r="CS133" s="3">
        <f t="shared" si="46"/>
        <v>0</v>
      </c>
      <c r="CT133" s="3">
        <f t="shared" si="46"/>
        <v>0</v>
      </c>
      <c r="CU133" s="3">
        <f t="shared" si="46"/>
        <v>0</v>
      </c>
      <c r="CV133" s="3">
        <f t="shared" si="46"/>
        <v>0</v>
      </c>
      <c r="CW133" s="3">
        <f t="shared" si="46"/>
        <v>0</v>
      </c>
      <c r="CX133" s="3">
        <f t="shared" si="46"/>
        <v>0</v>
      </c>
      <c r="CY133" s="3">
        <f t="shared" si="46"/>
        <v>0</v>
      </c>
      <c r="CZ133" s="3">
        <f t="shared" si="46"/>
        <v>0</v>
      </c>
      <c r="DA133" s="3">
        <f t="shared" si="46"/>
        <v>0</v>
      </c>
      <c r="DB133" s="3">
        <f t="shared" si="46"/>
        <v>0</v>
      </c>
      <c r="DC133" s="3">
        <f t="shared" si="46"/>
        <v>0</v>
      </c>
      <c r="DD133" s="3">
        <f t="shared" si="46"/>
        <v>0</v>
      </c>
      <c r="DE133" s="3">
        <f t="shared" si="46"/>
        <v>0</v>
      </c>
      <c r="DF133" s="3">
        <f t="shared" si="46"/>
        <v>0</v>
      </c>
      <c r="DG133" s="3">
        <f aca="true" t="shared" si="47" ref="DG133:DN133">DG137</f>
        <v>0</v>
      </c>
      <c r="DH133" s="3">
        <f t="shared" si="47"/>
        <v>0</v>
      </c>
      <c r="DI133" s="3">
        <f t="shared" si="47"/>
        <v>0</v>
      </c>
      <c r="DJ133" s="3">
        <f t="shared" si="47"/>
        <v>0</v>
      </c>
      <c r="DK133" s="3">
        <f t="shared" si="47"/>
        <v>0</v>
      </c>
      <c r="DL133" s="3">
        <f t="shared" si="47"/>
        <v>0</v>
      </c>
      <c r="DM133" s="3">
        <f t="shared" si="47"/>
        <v>0</v>
      </c>
      <c r="DN133" s="3">
        <f t="shared" si="47"/>
        <v>0</v>
      </c>
    </row>
    <row r="135" spans="1:200" ht="12.75">
      <c r="A135">
        <v>17</v>
      </c>
      <c r="B135">
        <v>1</v>
      </c>
      <c r="E135" t="s">
        <v>117</v>
      </c>
      <c r="F135" t="s">
        <v>118</v>
      </c>
      <c r="G135" t="s">
        <v>119</v>
      </c>
      <c r="H135" t="s">
        <v>17</v>
      </c>
      <c r="I135">
        <v>11</v>
      </c>
      <c r="J135">
        <v>0</v>
      </c>
      <c r="O135">
        <f>ROUND(CP135,2)</f>
        <v>840699.64</v>
      </c>
      <c r="P135">
        <f>ROUND(CQ135*I135,2)</f>
        <v>840699.64</v>
      </c>
      <c r="Q135">
        <f>ROUND(CR135*I135,2)</f>
        <v>0</v>
      </c>
      <c r="R135">
        <f>ROUND(CS135*I135,2)</f>
        <v>0</v>
      </c>
      <c r="S135">
        <f>ROUND(CT135*I135,2)</f>
        <v>0</v>
      </c>
      <c r="T135">
        <f>ROUND(CU135*I135,2)</f>
        <v>0</v>
      </c>
      <c r="U135">
        <f>CV135*I135</f>
        <v>0</v>
      </c>
      <c r="V135">
        <f>CW135*I135</f>
        <v>0</v>
      </c>
      <c r="W135">
        <f>ROUND(CX135*I135,2)</f>
        <v>0</v>
      </c>
      <c r="X135">
        <f>ROUND(CY135,2)</f>
        <v>0</v>
      </c>
      <c r="Y135">
        <f>ROUND(CZ135,2)</f>
        <v>0</v>
      </c>
      <c r="AA135">
        <v>28967486</v>
      </c>
      <c r="AB135">
        <f>ROUND((AC135+AD135+AF135),6)</f>
        <v>76427.24</v>
      </c>
      <c r="AC135">
        <f>ROUND((ES135),6)</f>
        <v>76427.24</v>
      </c>
      <c r="AD135">
        <f>ROUND((((ET135)-(EU135))+AE135),6)</f>
        <v>0</v>
      </c>
      <c r="AE135">
        <f>ROUND((EU135),6)</f>
        <v>0</v>
      </c>
      <c r="AF135">
        <f>ROUND((EV135),6)</f>
        <v>0</v>
      </c>
      <c r="AG135">
        <f>ROUND((AP135),6)</f>
        <v>0</v>
      </c>
      <c r="AH135">
        <f>(EW135)</f>
        <v>0</v>
      </c>
      <c r="AI135">
        <f>(EX135)</f>
        <v>0</v>
      </c>
      <c r="AJ135">
        <f>ROUND((AS135),6)</f>
        <v>0</v>
      </c>
      <c r="AK135">
        <v>76427.24</v>
      </c>
      <c r="AL135">
        <v>76427.24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1</v>
      </c>
      <c r="BH135">
        <v>3</v>
      </c>
      <c r="BI135">
        <v>1</v>
      </c>
      <c r="BM135">
        <v>6002</v>
      </c>
      <c r="BN135">
        <v>0</v>
      </c>
      <c r="BP135">
        <v>0</v>
      </c>
      <c r="BQ135">
        <v>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0</v>
      </c>
      <c r="CA135">
        <v>0</v>
      </c>
      <c r="CF135">
        <v>0</v>
      </c>
      <c r="CG135">
        <v>0</v>
      </c>
      <c r="CM135">
        <v>0</v>
      </c>
      <c r="CO135">
        <v>0</v>
      </c>
      <c r="CP135">
        <f>(P135+Q135+S135)</f>
        <v>840699.64</v>
      </c>
      <c r="CQ135">
        <f>(AC135*BC135*AW135)</f>
        <v>76427.24</v>
      </c>
      <c r="CR135">
        <f>((((ET135)*BB135-(EU135)*BS135)+AE135*BS135)*AV135)</f>
        <v>0</v>
      </c>
      <c r="CS135">
        <f>(AE135*BS135*AV135)</f>
        <v>0</v>
      </c>
      <c r="CT135">
        <f>(AF135*BA135*AV135)</f>
        <v>0</v>
      </c>
      <c r="CU135">
        <f>AG135</f>
        <v>0</v>
      </c>
      <c r="CV135">
        <f>(AH135*AV135)</f>
        <v>0</v>
      </c>
      <c r="CW135">
        <f>AI135</f>
        <v>0</v>
      </c>
      <c r="CX135">
        <f>AJ135</f>
        <v>0</v>
      </c>
      <c r="CY135">
        <f>((S135*BZ135)/100)</f>
        <v>0</v>
      </c>
      <c r="CZ135">
        <f>((S135*CA135)/100)</f>
        <v>0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17</v>
      </c>
      <c r="DW135" t="s">
        <v>17</v>
      </c>
      <c r="DX135">
        <v>1</v>
      </c>
      <c r="EE135">
        <v>28633588</v>
      </c>
      <c r="EF135">
        <v>0</v>
      </c>
      <c r="EG135" t="s">
        <v>120</v>
      </c>
      <c r="EH135">
        <v>0</v>
      </c>
      <c r="EJ135">
        <v>1</v>
      </c>
      <c r="EK135">
        <v>6002</v>
      </c>
      <c r="EL135" t="s">
        <v>121</v>
      </c>
      <c r="EM135" t="s">
        <v>120</v>
      </c>
      <c r="EQ135">
        <v>0</v>
      </c>
      <c r="ER135">
        <v>0</v>
      </c>
      <c r="ES135">
        <v>76427.24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FQ135">
        <v>0</v>
      </c>
      <c r="FR135">
        <f>ROUND(IF(AND(BH135=3,BI135=3),P135,0),2)</f>
        <v>0</v>
      </c>
      <c r="FS135">
        <v>0</v>
      </c>
      <c r="FX135">
        <v>0</v>
      </c>
      <c r="FY135">
        <v>0</v>
      </c>
      <c r="GA135" t="s">
        <v>122</v>
      </c>
      <c r="GF135">
        <v>402321861</v>
      </c>
      <c r="GG135">
        <v>2</v>
      </c>
      <c r="GH135">
        <v>0</v>
      </c>
      <c r="GI135">
        <v>-2</v>
      </c>
      <c r="GJ135">
        <v>0</v>
      </c>
      <c r="GK135">
        <f>ROUND(R135*(R11)/100,2)</f>
        <v>0</v>
      </c>
      <c r="GL135">
        <f>ROUND(IF(AND(BH135=3,BI135=3,FS135&lt;&gt;0),P135,0),2)</f>
        <v>0</v>
      </c>
      <c r="GM135">
        <f>O135+X135+Y135+GK135</f>
        <v>840699.64</v>
      </c>
      <c r="GN135">
        <f>ROUND(IF(OR(BI135=0,BI135=1),O135+X135+Y135+GK135,0),2)</f>
        <v>840699.64</v>
      </c>
      <c r="GO135">
        <f>ROUND(IF(BI135=2,O135+X135+Y135+GK135,0),2)</f>
        <v>0</v>
      </c>
      <c r="GP135">
        <f>ROUND(IF(BI135=4,O135+X135+Y135+GK135,0),2)</f>
        <v>0</v>
      </c>
      <c r="GR135">
        <v>0</v>
      </c>
    </row>
    <row r="137" spans="1:118" ht="12.75">
      <c r="A137" s="2">
        <v>51</v>
      </c>
      <c r="B137" s="2">
        <f>B131</f>
        <v>1</v>
      </c>
      <c r="C137" s="2">
        <f>A131</f>
        <v>4</v>
      </c>
      <c r="D137" s="2">
        <f>ROW(A131)</f>
        <v>131</v>
      </c>
      <c r="E137" s="2"/>
      <c r="F137" s="2" t="str">
        <f>IF(F131&lt;&gt;"",F131,"")</f>
        <v>Новый раздел</v>
      </c>
      <c r="G137" s="2" t="str">
        <f>IF(G131&lt;&gt;"",G131,"")</f>
        <v>Установка мобильных объемно-декоративных конструкций (мобильная группа из 7-ми флагштоков, 5-7 м)</v>
      </c>
      <c r="H137" s="2"/>
      <c r="I137" s="2"/>
      <c r="J137" s="2"/>
      <c r="K137" s="2"/>
      <c r="L137" s="2"/>
      <c r="M137" s="2"/>
      <c r="N137" s="2"/>
      <c r="O137" s="2">
        <f aca="true" t="shared" si="48" ref="O137:T137">ROUND(AB137,2)</f>
        <v>840699.64</v>
      </c>
      <c r="P137" s="2">
        <f t="shared" si="48"/>
        <v>840699.64</v>
      </c>
      <c r="Q137" s="2">
        <f t="shared" si="48"/>
        <v>0</v>
      </c>
      <c r="R137" s="2">
        <f t="shared" si="48"/>
        <v>0</v>
      </c>
      <c r="S137" s="2">
        <f t="shared" si="48"/>
        <v>0</v>
      </c>
      <c r="T137" s="2">
        <f t="shared" si="48"/>
        <v>0</v>
      </c>
      <c r="U137" s="2">
        <f>AH137</f>
        <v>0</v>
      </c>
      <c r="V137" s="2">
        <f>AI137</f>
        <v>0</v>
      </c>
      <c r="W137" s="2">
        <f>ROUND(AJ137,2)</f>
        <v>0</v>
      </c>
      <c r="X137" s="2">
        <f>ROUND(AK137,2)</f>
        <v>0</v>
      </c>
      <c r="Y137" s="2">
        <f>ROUND(AL137,2)</f>
        <v>0</v>
      </c>
      <c r="Z137" s="2"/>
      <c r="AA137" s="2"/>
      <c r="AB137" s="2">
        <f>ROUND(SUMIF(AA135:AA135,"=28967486",O135:O135),2)</f>
        <v>840699.64</v>
      </c>
      <c r="AC137" s="2">
        <f>ROUND(SUMIF(AA135:AA135,"=28967486",P135:P135),2)</f>
        <v>840699.64</v>
      </c>
      <c r="AD137" s="2">
        <f>ROUND(SUMIF(AA135:AA135,"=28967486",Q135:Q135),2)</f>
        <v>0</v>
      </c>
      <c r="AE137" s="2">
        <f>ROUND(SUMIF(AA135:AA135,"=28967486",R135:R135),2)</f>
        <v>0</v>
      </c>
      <c r="AF137" s="2">
        <f>ROUND(SUMIF(AA135:AA135,"=28967486",S135:S135),2)</f>
        <v>0</v>
      </c>
      <c r="AG137" s="2">
        <f>ROUND(SUMIF(AA135:AA135,"=28967486",T135:T135),2)</f>
        <v>0</v>
      </c>
      <c r="AH137" s="2">
        <f>SUMIF(AA135:AA135,"=28967486",U135:U135)</f>
        <v>0</v>
      </c>
      <c r="AI137" s="2">
        <f>SUMIF(AA135:AA135,"=28967486",V135:V135)</f>
        <v>0</v>
      </c>
      <c r="AJ137" s="2">
        <f>ROUND(SUMIF(AA135:AA135,"=28967486",W135:W135),2)</f>
        <v>0</v>
      </c>
      <c r="AK137" s="2">
        <f>ROUND(SUMIF(AA135:AA135,"=28967486",X135:X135),2)</f>
        <v>0</v>
      </c>
      <c r="AL137" s="2">
        <f>ROUND(SUMIF(AA135:AA135,"=28967486",Y135:Y135),2)</f>
        <v>0</v>
      </c>
      <c r="AM137" s="2"/>
      <c r="AN137" s="2"/>
      <c r="AO137" s="2">
        <f aca="true" t="shared" si="49" ref="AO137:AZ137">ROUND(BB137,2)</f>
        <v>0</v>
      </c>
      <c r="AP137" s="2">
        <f t="shared" si="49"/>
        <v>0</v>
      </c>
      <c r="AQ137" s="2">
        <f t="shared" si="49"/>
        <v>0</v>
      </c>
      <c r="AR137" s="2">
        <f t="shared" si="49"/>
        <v>840699.64</v>
      </c>
      <c r="AS137" s="2">
        <f t="shared" si="49"/>
        <v>840699.64</v>
      </c>
      <c r="AT137" s="2">
        <f t="shared" si="49"/>
        <v>0</v>
      </c>
      <c r="AU137" s="2">
        <f t="shared" si="49"/>
        <v>0</v>
      </c>
      <c r="AV137" s="2">
        <f t="shared" si="49"/>
        <v>840699.64</v>
      </c>
      <c r="AW137" s="2">
        <f t="shared" si="49"/>
        <v>840699.64</v>
      </c>
      <c r="AX137" s="2">
        <f t="shared" si="49"/>
        <v>0</v>
      </c>
      <c r="AY137" s="2">
        <f t="shared" si="49"/>
        <v>840699.64</v>
      </c>
      <c r="AZ137" s="2">
        <f t="shared" si="49"/>
        <v>0</v>
      </c>
      <c r="BA137" s="2"/>
      <c r="BB137" s="2">
        <f>ROUND(SUMIF(AA135:AA135,"=28967486",FQ135:FQ135),2)</f>
        <v>0</v>
      </c>
      <c r="BC137" s="2">
        <f>ROUND(SUMIF(AA135:AA135,"=28967486",FR135:FR135),2)</f>
        <v>0</v>
      </c>
      <c r="BD137" s="2">
        <f>ROUND(SUMIF(AA135:AA135,"=28967486",GL135:GL135),2)</f>
        <v>0</v>
      </c>
      <c r="BE137" s="2">
        <f>ROUND(SUMIF(AA135:AA135,"=28967486",GM135:GM135),2)</f>
        <v>840699.64</v>
      </c>
      <c r="BF137" s="2">
        <f>ROUND(SUMIF(AA135:AA135,"=28967486",GN135:GN135),2)</f>
        <v>840699.64</v>
      </c>
      <c r="BG137" s="2">
        <f>ROUND(SUMIF(AA135:AA135,"=28967486",GO135:GO135),2)</f>
        <v>0</v>
      </c>
      <c r="BH137" s="2">
        <f>ROUND(SUMIF(AA135:AA135,"=28967486",GP135:GP135),2)</f>
        <v>0</v>
      </c>
      <c r="BI137" s="2">
        <f>AC137-BB137</f>
        <v>840699.64</v>
      </c>
      <c r="BJ137" s="2">
        <f>AC137-BC137</f>
        <v>840699.64</v>
      </c>
      <c r="BK137" s="2">
        <f>BB137-BD137</f>
        <v>0</v>
      </c>
      <c r="BL137" s="2">
        <f>AC137-BB137-BC137+BD137</f>
        <v>840699.64</v>
      </c>
      <c r="BM137" s="2">
        <f>BC137-BD137</f>
        <v>0</v>
      </c>
      <c r="BN137" s="2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>
        <v>0</v>
      </c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201</v>
      </c>
      <c r="F139" s="4">
        <f>ROUND(Source!O137,O139)</f>
        <v>840699.64</v>
      </c>
      <c r="G139" s="4" t="s">
        <v>34</v>
      </c>
      <c r="H139" s="4" t="s">
        <v>35</v>
      </c>
      <c r="I139" s="4"/>
      <c r="J139" s="4"/>
      <c r="K139" s="4">
        <v>201</v>
      </c>
      <c r="L139" s="4">
        <v>1</v>
      </c>
      <c r="M139" s="4">
        <v>3</v>
      </c>
      <c r="N139" s="4" t="s">
        <v>2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202</v>
      </c>
      <c r="F140" s="4">
        <f>ROUND(Source!P137,O140)</f>
        <v>840699.64</v>
      </c>
      <c r="G140" s="4" t="s">
        <v>36</v>
      </c>
      <c r="H140" s="4" t="s">
        <v>37</v>
      </c>
      <c r="I140" s="4"/>
      <c r="J140" s="4"/>
      <c r="K140" s="4">
        <v>202</v>
      </c>
      <c r="L140" s="4">
        <v>2</v>
      </c>
      <c r="M140" s="4">
        <v>3</v>
      </c>
      <c r="N140" s="4" t="s">
        <v>2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222</v>
      </c>
      <c r="F141" s="4">
        <f>ROUND(Source!AO137,O141)</f>
        <v>0</v>
      </c>
      <c r="G141" s="4" t="s">
        <v>38</v>
      </c>
      <c r="H141" s="4" t="s">
        <v>39</v>
      </c>
      <c r="I141" s="4"/>
      <c r="J141" s="4"/>
      <c r="K141" s="4">
        <v>222</v>
      </c>
      <c r="L141" s="4">
        <v>3</v>
      </c>
      <c r="M141" s="4">
        <v>3</v>
      </c>
      <c r="N141" s="4" t="s">
        <v>2</v>
      </c>
      <c r="O141" s="4">
        <v>2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225</v>
      </c>
      <c r="F142" s="4">
        <f>ROUND(Source!AV137,O142)</f>
        <v>840699.64</v>
      </c>
      <c r="G142" s="4" t="s">
        <v>40</v>
      </c>
      <c r="H142" s="4" t="s">
        <v>41</v>
      </c>
      <c r="I142" s="4"/>
      <c r="J142" s="4"/>
      <c r="K142" s="4">
        <v>225</v>
      </c>
      <c r="L142" s="4">
        <v>4</v>
      </c>
      <c r="M142" s="4">
        <v>3</v>
      </c>
      <c r="N142" s="4" t="s">
        <v>2</v>
      </c>
      <c r="O142" s="4">
        <v>2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226</v>
      </c>
      <c r="F143" s="4">
        <f>ROUND(Source!AW137,O143)</f>
        <v>840699.64</v>
      </c>
      <c r="G143" s="4" t="s">
        <v>42</v>
      </c>
      <c r="H143" s="4" t="s">
        <v>43</v>
      </c>
      <c r="I143" s="4"/>
      <c r="J143" s="4"/>
      <c r="K143" s="4">
        <v>226</v>
      </c>
      <c r="L143" s="4">
        <v>5</v>
      </c>
      <c r="M143" s="4">
        <v>3</v>
      </c>
      <c r="N143" s="4" t="s">
        <v>2</v>
      </c>
      <c r="O143" s="4">
        <v>2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227</v>
      </c>
      <c r="F144" s="4">
        <f>ROUND(Source!AX137,O144)</f>
        <v>0</v>
      </c>
      <c r="G144" s="4" t="s">
        <v>44</v>
      </c>
      <c r="H144" s="4" t="s">
        <v>45</v>
      </c>
      <c r="I144" s="4"/>
      <c r="J144" s="4"/>
      <c r="K144" s="4">
        <v>227</v>
      </c>
      <c r="L144" s="4">
        <v>6</v>
      </c>
      <c r="M144" s="4">
        <v>3</v>
      </c>
      <c r="N144" s="4" t="s">
        <v>2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228</v>
      </c>
      <c r="F145" s="4">
        <f>ROUND(Source!AY137,O145)</f>
        <v>840699.64</v>
      </c>
      <c r="G145" s="4" t="s">
        <v>46</v>
      </c>
      <c r="H145" s="4" t="s">
        <v>47</v>
      </c>
      <c r="I145" s="4"/>
      <c r="J145" s="4"/>
      <c r="K145" s="4">
        <v>228</v>
      </c>
      <c r="L145" s="4">
        <v>7</v>
      </c>
      <c r="M145" s="4">
        <v>3</v>
      </c>
      <c r="N145" s="4" t="s">
        <v>2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216</v>
      </c>
      <c r="F146" s="4">
        <f>ROUND(Source!AP137,O146)</f>
        <v>0</v>
      </c>
      <c r="G146" s="4" t="s">
        <v>48</v>
      </c>
      <c r="H146" s="4" t="s">
        <v>49</v>
      </c>
      <c r="I146" s="4"/>
      <c r="J146" s="4"/>
      <c r="K146" s="4">
        <v>216</v>
      </c>
      <c r="L146" s="4">
        <v>8</v>
      </c>
      <c r="M146" s="4">
        <v>3</v>
      </c>
      <c r="N146" s="4" t="s">
        <v>2</v>
      </c>
      <c r="O146" s="4">
        <v>2</v>
      </c>
      <c r="P146" s="4"/>
    </row>
    <row r="147" spans="1:16" ht="12.75">
      <c r="A147" s="4">
        <v>50</v>
      </c>
      <c r="B147" s="4">
        <v>0</v>
      </c>
      <c r="C147" s="4">
        <v>0</v>
      </c>
      <c r="D147" s="4">
        <v>1</v>
      </c>
      <c r="E147" s="4">
        <v>223</v>
      </c>
      <c r="F147" s="4">
        <f>ROUND(Source!AQ137,O147)</f>
        <v>0</v>
      </c>
      <c r="G147" s="4" t="s">
        <v>50</v>
      </c>
      <c r="H147" s="4" t="s">
        <v>51</v>
      </c>
      <c r="I147" s="4"/>
      <c r="J147" s="4"/>
      <c r="K147" s="4">
        <v>223</v>
      </c>
      <c r="L147" s="4">
        <v>9</v>
      </c>
      <c r="M147" s="4">
        <v>3</v>
      </c>
      <c r="N147" s="4" t="s">
        <v>2</v>
      </c>
      <c r="O147" s="4">
        <v>2</v>
      </c>
      <c r="P147" s="4"/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229</v>
      </c>
      <c r="F148" s="4">
        <f>ROUND(Source!AZ137,O148)</f>
        <v>0</v>
      </c>
      <c r="G148" s="4" t="s">
        <v>52</v>
      </c>
      <c r="H148" s="4" t="s">
        <v>53</v>
      </c>
      <c r="I148" s="4"/>
      <c r="J148" s="4"/>
      <c r="K148" s="4">
        <v>229</v>
      </c>
      <c r="L148" s="4">
        <v>10</v>
      </c>
      <c r="M148" s="4">
        <v>3</v>
      </c>
      <c r="N148" s="4" t="s">
        <v>2</v>
      </c>
      <c r="O148" s="4">
        <v>2</v>
      </c>
      <c r="P148" s="4"/>
    </row>
    <row r="149" spans="1:16" ht="12.75">
      <c r="A149" s="4">
        <v>50</v>
      </c>
      <c r="B149" s="4">
        <v>0</v>
      </c>
      <c r="C149" s="4">
        <v>0</v>
      </c>
      <c r="D149" s="4">
        <v>1</v>
      </c>
      <c r="E149" s="4">
        <v>203</v>
      </c>
      <c r="F149" s="4">
        <f>ROUND(Source!Q137,O149)</f>
        <v>0</v>
      </c>
      <c r="G149" s="4" t="s">
        <v>54</v>
      </c>
      <c r="H149" s="4" t="s">
        <v>55</v>
      </c>
      <c r="I149" s="4"/>
      <c r="J149" s="4"/>
      <c r="K149" s="4">
        <v>203</v>
      </c>
      <c r="L149" s="4">
        <v>11</v>
      </c>
      <c r="M149" s="4">
        <v>3</v>
      </c>
      <c r="N149" s="4" t="s">
        <v>2</v>
      </c>
      <c r="O149" s="4">
        <v>2</v>
      </c>
      <c r="P149" s="4"/>
    </row>
    <row r="150" spans="1:16" ht="12.75">
      <c r="A150" s="4">
        <v>50</v>
      </c>
      <c r="B150" s="4">
        <v>0</v>
      </c>
      <c r="C150" s="4">
        <v>0</v>
      </c>
      <c r="D150" s="4">
        <v>1</v>
      </c>
      <c r="E150" s="4">
        <v>204</v>
      </c>
      <c r="F150" s="4">
        <f>ROUND(Source!R137,O150)</f>
        <v>0</v>
      </c>
      <c r="G150" s="4" t="s">
        <v>56</v>
      </c>
      <c r="H150" s="4" t="s">
        <v>57</v>
      </c>
      <c r="I150" s="4"/>
      <c r="J150" s="4"/>
      <c r="K150" s="4">
        <v>204</v>
      </c>
      <c r="L150" s="4">
        <v>12</v>
      </c>
      <c r="M150" s="4">
        <v>3</v>
      </c>
      <c r="N150" s="4" t="s">
        <v>2</v>
      </c>
      <c r="O150" s="4">
        <v>2</v>
      </c>
      <c r="P150" s="4"/>
    </row>
    <row r="151" spans="1:16" ht="12.75">
      <c r="A151" s="4">
        <v>50</v>
      </c>
      <c r="B151" s="4">
        <v>0</v>
      </c>
      <c r="C151" s="4">
        <v>0</v>
      </c>
      <c r="D151" s="4">
        <v>1</v>
      </c>
      <c r="E151" s="4">
        <v>205</v>
      </c>
      <c r="F151" s="4">
        <f>ROUND(Source!S137,O151)</f>
        <v>0</v>
      </c>
      <c r="G151" s="4" t="s">
        <v>58</v>
      </c>
      <c r="H151" s="4" t="s">
        <v>59</v>
      </c>
      <c r="I151" s="4"/>
      <c r="J151" s="4"/>
      <c r="K151" s="4">
        <v>205</v>
      </c>
      <c r="L151" s="4">
        <v>13</v>
      </c>
      <c r="M151" s="4">
        <v>3</v>
      </c>
      <c r="N151" s="4" t="s">
        <v>2</v>
      </c>
      <c r="O151" s="4">
        <v>2</v>
      </c>
      <c r="P151" s="4"/>
    </row>
    <row r="152" spans="1:16" ht="12.75">
      <c r="A152" s="4">
        <v>50</v>
      </c>
      <c r="B152" s="4">
        <v>0</v>
      </c>
      <c r="C152" s="4">
        <v>0</v>
      </c>
      <c r="D152" s="4">
        <v>1</v>
      </c>
      <c r="E152" s="4">
        <v>214</v>
      </c>
      <c r="F152" s="4">
        <f>ROUND(Source!AS137,O152)</f>
        <v>840699.64</v>
      </c>
      <c r="G152" s="4" t="s">
        <v>60</v>
      </c>
      <c r="H152" s="4" t="s">
        <v>61</v>
      </c>
      <c r="I152" s="4"/>
      <c r="J152" s="4"/>
      <c r="K152" s="4">
        <v>214</v>
      </c>
      <c r="L152" s="4">
        <v>14</v>
      </c>
      <c r="M152" s="4">
        <v>3</v>
      </c>
      <c r="N152" s="4" t="s">
        <v>2</v>
      </c>
      <c r="O152" s="4">
        <v>2</v>
      </c>
      <c r="P152" s="4"/>
    </row>
    <row r="153" spans="1:16" ht="12.75">
      <c r="A153" s="4">
        <v>50</v>
      </c>
      <c r="B153" s="4">
        <v>0</v>
      </c>
      <c r="C153" s="4">
        <v>0</v>
      </c>
      <c r="D153" s="4">
        <v>1</v>
      </c>
      <c r="E153" s="4">
        <v>215</v>
      </c>
      <c r="F153" s="4">
        <f>ROUND(Source!AT137,O153)</f>
        <v>0</v>
      </c>
      <c r="G153" s="4" t="s">
        <v>62</v>
      </c>
      <c r="H153" s="4" t="s">
        <v>63</v>
      </c>
      <c r="I153" s="4"/>
      <c r="J153" s="4"/>
      <c r="K153" s="4">
        <v>215</v>
      </c>
      <c r="L153" s="4">
        <v>15</v>
      </c>
      <c r="M153" s="4">
        <v>3</v>
      </c>
      <c r="N153" s="4" t="s">
        <v>2</v>
      </c>
      <c r="O153" s="4">
        <v>2</v>
      </c>
      <c r="P153" s="4"/>
    </row>
    <row r="154" spans="1:16" ht="12.75">
      <c r="A154" s="4">
        <v>50</v>
      </c>
      <c r="B154" s="4">
        <v>0</v>
      </c>
      <c r="C154" s="4">
        <v>0</v>
      </c>
      <c r="D154" s="4">
        <v>1</v>
      </c>
      <c r="E154" s="4">
        <v>217</v>
      </c>
      <c r="F154" s="4">
        <f>ROUND(Source!AU137,O154)</f>
        <v>0</v>
      </c>
      <c r="G154" s="4" t="s">
        <v>64</v>
      </c>
      <c r="H154" s="4" t="s">
        <v>65</v>
      </c>
      <c r="I154" s="4"/>
      <c r="J154" s="4"/>
      <c r="K154" s="4">
        <v>217</v>
      </c>
      <c r="L154" s="4">
        <v>16</v>
      </c>
      <c r="M154" s="4">
        <v>3</v>
      </c>
      <c r="N154" s="4" t="s">
        <v>2</v>
      </c>
      <c r="O154" s="4">
        <v>2</v>
      </c>
      <c r="P154" s="4"/>
    </row>
    <row r="155" spans="1:16" ht="12.75">
      <c r="A155" s="4">
        <v>50</v>
      </c>
      <c r="B155" s="4">
        <v>0</v>
      </c>
      <c r="C155" s="4">
        <v>0</v>
      </c>
      <c r="D155" s="4">
        <v>1</v>
      </c>
      <c r="E155" s="4">
        <v>206</v>
      </c>
      <c r="F155" s="4">
        <f>ROUND(Source!T137,O155)</f>
        <v>0</v>
      </c>
      <c r="G155" s="4" t="s">
        <v>66</v>
      </c>
      <c r="H155" s="4" t="s">
        <v>67</v>
      </c>
      <c r="I155" s="4"/>
      <c r="J155" s="4"/>
      <c r="K155" s="4">
        <v>206</v>
      </c>
      <c r="L155" s="4">
        <v>17</v>
      </c>
      <c r="M155" s="4">
        <v>3</v>
      </c>
      <c r="N155" s="4" t="s">
        <v>2</v>
      </c>
      <c r="O155" s="4">
        <v>2</v>
      </c>
      <c r="P155" s="4"/>
    </row>
    <row r="156" spans="1:16" ht="12.75">
      <c r="A156" s="4">
        <v>50</v>
      </c>
      <c r="B156" s="4">
        <v>0</v>
      </c>
      <c r="C156" s="4">
        <v>0</v>
      </c>
      <c r="D156" s="4">
        <v>1</v>
      </c>
      <c r="E156" s="4">
        <v>207</v>
      </c>
      <c r="F156" s="4">
        <f>Source!U137</f>
        <v>0</v>
      </c>
      <c r="G156" s="4" t="s">
        <v>68</v>
      </c>
      <c r="H156" s="4" t="s">
        <v>69</v>
      </c>
      <c r="I156" s="4"/>
      <c r="J156" s="4"/>
      <c r="K156" s="4">
        <v>207</v>
      </c>
      <c r="L156" s="4">
        <v>18</v>
      </c>
      <c r="M156" s="4">
        <v>3</v>
      </c>
      <c r="N156" s="4" t="s">
        <v>2</v>
      </c>
      <c r="O156" s="4">
        <v>-1</v>
      </c>
      <c r="P156" s="4"/>
    </row>
    <row r="157" spans="1:16" ht="12.75">
      <c r="A157" s="4">
        <v>50</v>
      </c>
      <c r="B157" s="4">
        <v>0</v>
      </c>
      <c r="C157" s="4">
        <v>0</v>
      </c>
      <c r="D157" s="4">
        <v>1</v>
      </c>
      <c r="E157" s="4">
        <v>208</v>
      </c>
      <c r="F157" s="4">
        <f>Source!V137</f>
        <v>0</v>
      </c>
      <c r="G157" s="4" t="s">
        <v>70</v>
      </c>
      <c r="H157" s="4" t="s">
        <v>71</v>
      </c>
      <c r="I157" s="4"/>
      <c r="J157" s="4"/>
      <c r="K157" s="4">
        <v>208</v>
      </c>
      <c r="L157" s="4">
        <v>19</v>
      </c>
      <c r="M157" s="4">
        <v>3</v>
      </c>
      <c r="N157" s="4" t="s">
        <v>2</v>
      </c>
      <c r="O157" s="4">
        <v>-1</v>
      </c>
      <c r="P157" s="4"/>
    </row>
    <row r="158" spans="1:16" ht="12.75">
      <c r="A158" s="4">
        <v>50</v>
      </c>
      <c r="B158" s="4">
        <v>0</v>
      </c>
      <c r="C158" s="4">
        <v>0</v>
      </c>
      <c r="D158" s="4">
        <v>1</v>
      </c>
      <c r="E158" s="4">
        <v>209</v>
      </c>
      <c r="F158" s="4">
        <f>ROUND(Source!W137,O158)</f>
        <v>0</v>
      </c>
      <c r="G158" s="4" t="s">
        <v>72</v>
      </c>
      <c r="H158" s="4" t="s">
        <v>73</v>
      </c>
      <c r="I158" s="4"/>
      <c r="J158" s="4"/>
      <c r="K158" s="4">
        <v>209</v>
      </c>
      <c r="L158" s="4">
        <v>20</v>
      </c>
      <c r="M158" s="4">
        <v>3</v>
      </c>
      <c r="N158" s="4" t="s">
        <v>2</v>
      </c>
      <c r="O158" s="4">
        <v>2</v>
      </c>
      <c r="P158" s="4"/>
    </row>
    <row r="159" spans="1:16" ht="12.75">
      <c r="A159" s="4">
        <v>50</v>
      </c>
      <c r="B159" s="4">
        <v>0</v>
      </c>
      <c r="C159" s="4">
        <v>0</v>
      </c>
      <c r="D159" s="4">
        <v>1</v>
      </c>
      <c r="E159" s="4">
        <v>210</v>
      </c>
      <c r="F159" s="4">
        <f>ROUND(Source!X137,O159)</f>
        <v>0</v>
      </c>
      <c r="G159" s="4" t="s">
        <v>74</v>
      </c>
      <c r="H159" s="4" t="s">
        <v>75</v>
      </c>
      <c r="I159" s="4"/>
      <c r="J159" s="4"/>
      <c r="K159" s="4">
        <v>210</v>
      </c>
      <c r="L159" s="4">
        <v>21</v>
      </c>
      <c r="M159" s="4">
        <v>3</v>
      </c>
      <c r="N159" s="4" t="s">
        <v>2</v>
      </c>
      <c r="O159" s="4">
        <v>2</v>
      </c>
      <c r="P159" s="4"/>
    </row>
    <row r="160" spans="1:16" ht="12.75">
      <c r="A160" s="4">
        <v>50</v>
      </c>
      <c r="B160" s="4">
        <v>0</v>
      </c>
      <c r="C160" s="4">
        <v>0</v>
      </c>
      <c r="D160" s="4">
        <v>1</v>
      </c>
      <c r="E160" s="4">
        <v>211</v>
      </c>
      <c r="F160" s="4">
        <f>ROUND(Source!Y137,O160)</f>
        <v>0</v>
      </c>
      <c r="G160" s="4" t="s">
        <v>76</v>
      </c>
      <c r="H160" s="4" t="s">
        <v>77</v>
      </c>
      <c r="I160" s="4"/>
      <c r="J160" s="4"/>
      <c r="K160" s="4">
        <v>211</v>
      </c>
      <c r="L160" s="4">
        <v>22</v>
      </c>
      <c r="M160" s="4">
        <v>3</v>
      </c>
      <c r="N160" s="4" t="s">
        <v>2</v>
      </c>
      <c r="O160" s="4">
        <v>2</v>
      </c>
      <c r="P160" s="4"/>
    </row>
    <row r="161" spans="1:16" ht="12.75">
      <c r="A161" s="4">
        <v>50</v>
      </c>
      <c r="B161" s="4">
        <v>0</v>
      </c>
      <c r="C161" s="4">
        <v>0</v>
      </c>
      <c r="D161" s="4">
        <v>1</v>
      </c>
      <c r="E161" s="4">
        <v>224</v>
      </c>
      <c r="F161" s="4">
        <f>ROUND(Source!AR137,O161)</f>
        <v>840699.64</v>
      </c>
      <c r="G161" s="4" t="s">
        <v>78</v>
      </c>
      <c r="H161" s="4" t="s">
        <v>79</v>
      </c>
      <c r="I161" s="4"/>
      <c r="J161" s="4"/>
      <c r="K161" s="4">
        <v>224</v>
      </c>
      <c r="L161" s="4">
        <v>23</v>
      </c>
      <c r="M161" s="4">
        <v>3</v>
      </c>
      <c r="N161" s="4" t="s">
        <v>2</v>
      </c>
      <c r="O161" s="4">
        <v>2</v>
      </c>
      <c r="P161" s="4"/>
    </row>
    <row r="163" spans="1:88" ht="12.75">
      <c r="A163" s="1">
        <v>4</v>
      </c>
      <c r="B163" s="1">
        <v>1</v>
      </c>
      <c r="C163" s="1"/>
      <c r="D163" s="1">
        <f>ROW(A176)</f>
        <v>176</v>
      </c>
      <c r="E163" s="1"/>
      <c r="F163" s="1" t="s">
        <v>12</v>
      </c>
      <c r="G163" s="1" t="s">
        <v>123</v>
      </c>
      <c r="H163" s="1" t="s">
        <v>2</v>
      </c>
      <c r="I163" s="1">
        <v>0</v>
      </c>
      <c r="J163" s="1"/>
      <c r="K163" s="1">
        <v>-1</v>
      </c>
      <c r="L163" s="1"/>
      <c r="M163" s="1"/>
      <c r="N163" s="1"/>
      <c r="O163" s="1"/>
      <c r="P163" s="1"/>
      <c r="Q163" s="1"/>
      <c r="R163" s="1"/>
      <c r="S163" s="1"/>
      <c r="T163" s="1"/>
      <c r="U163" s="1" t="s">
        <v>2</v>
      </c>
      <c r="V163" s="1">
        <v>0</v>
      </c>
      <c r="W163" s="1"/>
      <c r="X163" s="1"/>
      <c r="Y163" s="1"/>
      <c r="Z163" s="1"/>
      <c r="AA163" s="1"/>
      <c r="AB163" s="1" t="s">
        <v>2</v>
      </c>
      <c r="AC163" s="1" t="s">
        <v>2</v>
      </c>
      <c r="AD163" s="1" t="s">
        <v>2</v>
      </c>
      <c r="AE163" s="1" t="s">
        <v>2</v>
      </c>
      <c r="AF163" s="1" t="s">
        <v>2</v>
      </c>
      <c r="AG163" s="1" t="s">
        <v>2</v>
      </c>
      <c r="AH163" s="1"/>
      <c r="AI163" s="1"/>
      <c r="AJ163" s="1"/>
      <c r="AK163" s="1"/>
      <c r="AL163" s="1"/>
      <c r="AM163" s="1"/>
      <c r="AN163" s="1"/>
      <c r="AO163" s="1"/>
      <c r="AP163" s="1" t="s">
        <v>2</v>
      </c>
      <c r="AQ163" s="1" t="s">
        <v>2</v>
      </c>
      <c r="AR163" s="1" t="s">
        <v>2</v>
      </c>
      <c r="AS163" s="1"/>
      <c r="AT163" s="1"/>
      <c r="AU163" s="1"/>
      <c r="AV163" s="1"/>
      <c r="AW163" s="1"/>
      <c r="AX163" s="1"/>
      <c r="AY163" s="1"/>
      <c r="AZ163" s="1" t="s">
        <v>2</v>
      </c>
      <c r="BA163" s="1"/>
      <c r="BB163" s="1" t="s">
        <v>2</v>
      </c>
      <c r="BC163" s="1" t="s">
        <v>2</v>
      </c>
      <c r="BD163" s="1" t="s">
        <v>2</v>
      </c>
      <c r="BE163" s="1" t="s">
        <v>2</v>
      </c>
      <c r="BF163" s="1" t="s">
        <v>2</v>
      </c>
      <c r="BG163" s="1" t="s">
        <v>2</v>
      </c>
      <c r="BH163" s="1" t="s">
        <v>2</v>
      </c>
      <c r="BI163" s="1" t="s">
        <v>2</v>
      </c>
      <c r="BJ163" s="1" t="s">
        <v>2</v>
      </c>
      <c r="BK163" s="1" t="s">
        <v>2</v>
      </c>
      <c r="BL163" s="1" t="s">
        <v>2</v>
      </c>
      <c r="BM163" s="1" t="s">
        <v>2</v>
      </c>
      <c r="BN163" s="1" t="s">
        <v>2</v>
      </c>
      <c r="BO163" s="1" t="s">
        <v>2</v>
      </c>
      <c r="BP163" s="1" t="s">
        <v>2</v>
      </c>
      <c r="BQ163" s="1"/>
      <c r="BR163" s="1"/>
      <c r="BS163" s="1"/>
      <c r="BT163" s="1"/>
      <c r="BU163" s="1"/>
      <c r="BV163" s="1"/>
      <c r="BW163" s="1"/>
      <c r="BX163" s="1">
        <v>0</v>
      </c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>
        <v>0</v>
      </c>
    </row>
    <row r="165" spans="1:118" ht="12.75">
      <c r="A165" s="2">
        <v>52</v>
      </c>
      <c r="B165" s="2">
        <f aca="true" t="shared" si="50" ref="B165:G165">B176</f>
        <v>1</v>
      </c>
      <c r="C165" s="2">
        <f t="shared" si="50"/>
        <v>4</v>
      </c>
      <c r="D165" s="2">
        <f t="shared" si="50"/>
        <v>163</v>
      </c>
      <c r="E165" s="2">
        <f t="shared" si="50"/>
        <v>0</v>
      </c>
      <c r="F165" s="2" t="str">
        <f t="shared" si="50"/>
        <v>Новый раздел</v>
      </c>
      <c r="G165" s="2" t="str">
        <f t="shared" si="50"/>
        <v>Ремонт и обслуживание</v>
      </c>
      <c r="H165" s="2"/>
      <c r="I165" s="2"/>
      <c r="J165" s="2"/>
      <c r="K165" s="2"/>
      <c r="L165" s="2"/>
      <c r="M165" s="2"/>
      <c r="N165" s="2"/>
      <c r="O165" s="2">
        <f aca="true" t="shared" si="51" ref="O165:AT165">O176</f>
        <v>295232.19</v>
      </c>
      <c r="P165" s="2">
        <f t="shared" si="51"/>
        <v>154572.29</v>
      </c>
      <c r="Q165" s="2">
        <f t="shared" si="51"/>
        <v>98010.32</v>
      </c>
      <c r="R165" s="2">
        <f t="shared" si="51"/>
        <v>52698.66</v>
      </c>
      <c r="S165" s="2">
        <f t="shared" si="51"/>
        <v>42649.58</v>
      </c>
      <c r="T165" s="2">
        <f t="shared" si="51"/>
        <v>0</v>
      </c>
      <c r="U165" s="2">
        <f t="shared" si="51"/>
        <v>376.562315</v>
      </c>
      <c r="V165" s="2">
        <f t="shared" si="51"/>
        <v>0</v>
      </c>
      <c r="W165" s="2">
        <f t="shared" si="51"/>
        <v>0</v>
      </c>
      <c r="X165" s="2">
        <f t="shared" si="51"/>
        <v>29854.71</v>
      </c>
      <c r="Y165" s="2">
        <f t="shared" si="51"/>
        <v>4264.96</v>
      </c>
      <c r="Z165" s="2">
        <f t="shared" si="51"/>
        <v>0</v>
      </c>
      <c r="AA165" s="2">
        <f t="shared" si="51"/>
        <v>0</v>
      </c>
      <c r="AB165" s="2">
        <f t="shared" si="51"/>
        <v>295232.19</v>
      </c>
      <c r="AC165" s="2">
        <f t="shared" si="51"/>
        <v>154572.29</v>
      </c>
      <c r="AD165" s="2">
        <f t="shared" si="51"/>
        <v>98010.32</v>
      </c>
      <c r="AE165" s="2">
        <f t="shared" si="51"/>
        <v>52698.66</v>
      </c>
      <c r="AF165" s="2">
        <f t="shared" si="51"/>
        <v>42649.58</v>
      </c>
      <c r="AG165" s="2">
        <f t="shared" si="51"/>
        <v>0</v>
      </c>
      <c r="AH165" s="2">
        <f t="shared" si="51"/>
        <v>376.562315</v>
      </c>
      <c r="AI165" s="2">
        <f t="shared" si="51"/>
        <v>0</v>
      </c>
      <c r="AJ165" s="2">
        <f t="shared" si="51"/>
        <v>0</v>
      </c>
      <c r="AK165" s="2">
        <f t="shared" si="51"/>
        <v>29854.71</v>
      </c>
      <c r="AL165" s="2">
        <f t="shared" si="51"/>
        <v>4264.96</v>
      </c>
      <c r="AM165" s="2">
        <f t="shared" si="51"/>
        <v>0</v>
      </c>
      <c r="AN165" s="2">
        <f t="shared" si="51"/>
        <v>0</v>
      </c>
      <c r="AO165" s="2">
        <f t="shared" si="51"/>
        <v>0</v>
      </c>
      <c r="AP165" s="2">
        <f t="shared" si="51"/>
        <v>0</v>
      </c>
      <c r="AQ165" s="2">
        <f t="shared" si="51"/>
        <v>0</v>
      </c>
      <c r="AR165" s="2">
        <f t="shared" si="51"/>
        <v>384685.45</v>
      </c>
      <c r="AS165" s="2">
        <f t="shared" si="51"/>
        <v>0</v>
      </c>
      <c r="AT165" s="2">
        <f t="shared" si="51"/>
        <v>0</v>
      </c>
      <c r="AU165" s="2">
        <f aca="true" t="shared" si="52" ref="AU165:BZ165">AU176</f>
        <v>384685.45</v>
      </c>
      <c r="AV165" s="2">
        <f t="shared" si="52"/>
        <v>154572.29</v>
      </c>
      <c r="AW165" s="2">
        <f t="shared" si="52"/>
        <v>154572.29</v>
      </c>
      <c r="AX165" s="2">
        <f t="shared" si="52"/>
        <v>0</v>
      </c>
      <c r="AY165" s="2">
        <f t="shared" si="52"/>
        <v>154572.29</v>
      </c>
      <c r="AZ165" s="2">
        <f t="shared" si="52"/>
        <v>0</v>
      </c>
      <c r="BA165" s="2">
        <f t="shared" si="52"/>
        <v>0</v>
      </c>
      <c r="BB165" s="2">
        <f t="shared" si="52"/>
        <v>0</v>
      </c>
      <c r="BC165" s="2">
        <f t="shared" si="52"/>
        <v>0</v>
      </c>
      <c r="BD165" s="2">
        <f t="shared" si="52"/>
        <v>0</v>
      </c>
      <c r="BE165" s="2">
        <f t="shared" si="52"/>
        <v>384685.45</v>
      </c>
      <c r="BF165" s="2">
        <f t="shared" si="52"/>
        <v>0</v>
      </c>
      <c r="BG165" s="2">
        <f t="shared" si="52"/>
        <v>0</v>
      </c>
      <c r="BH165" s="2">
        <f t="shared" si="52"/>
        <v>384685.45</v>
      </c>
      <c r="BI165" s="2">
        <f t="shared" si="52"/>
        <v>154572.29</v>
      </c>
      <c r="BJ165" s="2">
        <f t="shared" si="52"/>
        <v>154572.29</v>
      </c>
      <c r="BK165" s="2">
        <f t="shared" si="52"/>
        <v>0</v>
      </c>
      <c r="BL165" s="2">
        <f t="shared" si="52"/>
        <v>154572.29</v>
      </c>
      <c r="BM165" s="2">
        <f t="shared" si="52"/>
        <v>0</v>
      </c>
      <c r="BN165" s="2">
        <f t="shared" si="52"/>
        <v>0</v>
      </c>
      <c r="BO165" s="3">
        <f t="shared" si="52"/>
        <v>0</v>
      </c>
      <c r="BP165" s="3">
        <f t="shared" si="52"/>
        <v>0</v>
      </c>
      <c r="BQ165" s="3">
        <f t="shared" si="52"/>
        <v>0</v>
      </c>
      <c r="BR165" s="3">
        <f t="shared" si="52"/>
        <v>0</v>
      </c>
      <c r="BS165" s="3">
        <f t="shared" si="52"/>
        <v>0</v>
      </c>
      <c r="BT165" s="3">
        <f t="shared" si="52"/>
        <v>0</v>
      </c>
      <c r="BU165" s="3">
        <f t="shared" si="52"/>
        <v>0</v>
      </c>
      <c r="BV165" s="3">
        <f t="shared" si="52"/>
        <v>0</v>
      </c>
      <c r="BW165" s="3">
        <f t="shared" si="52"/>
        <v>0</v>
      </c>
      <c r="BX165" s="3">
        <f t="shared" si="52"/>
        <v>0</v>
      </c>
      <c r="BY165" s="3">
        <f t="shared" si="52"/>
        <v>0</v>
      </c>
      <c r="BZ165" s="3">
        <f t="shared" si="52"/>
        <v>0</v>
      </c>
      <c r="CA165" s="3">
        <f aca="true" t="shared" si="53" ref="CA165:DF165">CA176</f>
        <v>0</v>
      </c>
      <c r="CB165" s="3">
        <f t="shared" si="53"/>
        <v>0</v>
      </c>
      <c r="CC165" s="3">
        <f t="shared" si="53"/>
        <v>0</v>
      </c>
      <c r="CD165" s="3">
        <f t="shared" si="53"/>
        <v>0</v>
      </c>
      <c r="CE165" s="3">
        <f t="shared" si="53"/>
        <v>0</v>
      </c>
      <c r="CF165" s="3">
        <f t="shared" si="53"/>
        <v>0</v>
      </c>
      <c r="CG165" s="3">
        <f t="shared" si="53"/>
        <v>0</v>
      </c>
      <c r="CH165" s="3">
        <f t="shared" si="53"/>
        <v>0</v>
      </c>
      <c r="CI165" s="3">
        <f t="shared" si="53"/>
        <v>0</v>
      </c>
      <c r="CJ165" s="3">
        <f t="shared" si="53"/>
        <v>0</v>
      </c>
      <c r="CK165" s="3">
        <f t="shared" si="53"/>
        <v>0</v>
      </c>
      <c r="CL165" s="3">
        <f t="shared" si="53"/>
        <v>0</v>
      </c>
      <c r="CM165" s="3">
        <f t="shared" si="53"/>
        <v>0</v>
      </c>
      <c r="CN165" s="3">
        <f t="shared" si="53"/>
        <v>0</v>
      </c>
      <c r="CO165" s="3">
        <f t="shared" si="53"/>
        <v>0</v>
      </c>
      <c r="CP165" s="3">
        <f t="shared" si="53"/>
        <v>0</v>
      </c>
      <c r="CQ165" s="3">
        <f t="shared" si="53"/>
        <v>0</v>
      </c>
      <c r="CR165" s="3">
        <f t="shared" si="53"/>
        <v>0</v>
      </c>
      <c r="CS165" s="3">
        <f t="shared" si="53"/>
        <v>0</v>
      </c>
      <c r="CT165" s="3">
        <f t="shared" si="53"/>
        <v>0</v>
      </c>
      <c r="CU165" s="3">
        <f t="shared" si="53"/>
        <v>0</v>
      </c>
      <c r="CV165" s="3">
        <f t="shared" si="53"/>
        <v>0</v>
      </c>
      <c r="CW165" s="3">
        <f t="shared" si="53"/>
        <v>0</v>
      </c>
      <c r="CX165" s="3">
        <f t="shared" si="53"/>
        <v>0</v>
      </c>
      <c r="CY165" s="3">
        <f t="shared" si="53"/>
        <v>0</v>
      </c>
      <c r="CZ165" s="3">
        <f t="shared" si="53"/>
        <v>0</v>
      </c>
      <c r="DA165" s="3">
        <f t="shared" si="53"/>
        <v>0</v>
      </c>
      <c r="DB165" s="3">
        <f t="shared" si="53"/>
        <v>0</v>
      </c>
      <c r="DC165" s="3">
        <f t="shared" si="53"/>
        <v>0</v>
      </c>
      <c r="DD165" s="3">
        <f t="shared" si="53"/>
        <v>0</v>
      </c>
      <c r="DE165" s="3">
        <f t="shared" si="53"/>
        <v>0</v>
      </c>
      <c r="DF165" s="3">
        <f t="shared" si="53"/>
        <v>0</v>
      </c>
      <c r="DG165" s="3">
        <f aca="true" t="shared" si="54" ref="DG165:DN165">DG176</f>
        <v>0</v>
      </c>
      <c r="DH165" s="3">
        <f t="shared" si="54"/>
        <v>0</v>
      </c>
      <c r="DI165" s="3">
        <f t="shared" si="54"/>
        <v>0</v>
      </c>
      <c r="DJ165" s="3">
        <f t="shared" si="54"/>
        <v>0</v>
      </c>
      <c r="DK165" s="3">
        <f t="shared" si="54"/>
        <v>0</v>
      </c>
      <c r="DL165" s="3">
        <f t="shared" si="54"/>
        <v>0</v>
      </c>
      <c r="DM165" s="3">
        <f t="shared" si="54"/>
        <v>0</v>
      </c>
      <c r="DN165" s="3">
        <f t="shared" si="54"/>
        <v>0</v>
      </c>
    </row>
    <row r="167" spans="1:200" ht="12.75">
      <c r="A167">
        <v>17</v>
      </c>
      <c r="B167">
        <v>1</v>
      </c>
      <c r="C167">
        <f>ROW(SmtRes!A34)</f>
        <v>34</v>
      </c>
      <c r="D167">
        <f>ROW(EtalonRes!A28)</f>
        <v>28</v>
      </c>
      <c r="E167" t="s">
        <v>124</v>
      </c>
      <c r="F167" t="s">
        <v>125</v>
      </c>
      <c r="G167" t="s">
        <v>126</v>
      </c>
      <c r="H167" t="s">
        <v>17</v>
      </c>
      <c r="I167">
        <v>9</v>
      </c>
      <c r="J167">
        <v>0</v>
      </c>
      <c r="O167">
        <f aca="true" t="shared" si="55" ref="O167:O174">ROUND(CP167,2)</f>
        <v>3180.33</v>
      </c>
      <c r="P167">
        <f aca="true" t="shared" si="56" ref="P167:P174">ROUND(CQ167*I167,2)</f>
        <v>1496.61</v>
      </c>
      <c r="Q167">
        <f aca="true" t="shared" si="57" ref="Q167:Q174">ROUND(CR167*I167,2)</f>
        <v>1190.61</v>
      </c>
      <c r="R167">
        <f aca="true" t="shared" si="58" ref="R167:R174">ROUND(CS167*I167,2)</f>
        <v>634.41</v>
      </c>
      <c r="S167">
        <f aca="true" t="shared" si="59" ref="S167:S174">ROUND(CT167*I167,2)</f>
        <v>493.11</v>
      </c>
      <c r="T167">
        <f aca="true" t="shared" si="60" ref="T167:T174">ROUND(CU167*I167,2)</f>
        <v>0</v>
      </c>
      <c r="U167">
        <f aca="true" t="shared" si="61" ref="U167:U174">CV167*I167</f>
        <v>4.41</v>
      </c>
      <c r="V167">
        <f aca="true" t="shared" si="62" ref="V167:V174">CW167*I167</f>
        <v>0</v>
      </c>
      <c r="W167">
        <f aca="true" t="shared" si="63" ref="W167:W174">ROUND(CX167*I167,2)</f>
        <v>0</v>
      </c>
      <c r="X167">
        <f aca="true" t="shared" si="64" ref="X167:Y174">ROUND(CY167,2)</f>
        <v>345.18</v>
      </c>
      <c r="Y167">
        <f t="shared" si="64"/>
        <v>49.31</v>
      </c>
      <c r="AA167">
        <v>28967486</v>
      </c>
      <c r="AB167">
        <f aca="true" t="shared" si="65" ref="AB167:AB174">ROUND((AC167+AD167+AF167),6)</f>
        <v>353.37</v>
      </c>
      <c r="AC167">
        <f aca="true" t="shared" si="66" ref="AC167:AC174">ROUND((ES167),6)</f>
        <v>166.29</v>
      </c>
      <c r="AD167">
        <f aca="true" t="shared" si="67" ref="AD167:AD174">ROUND((((ET167)-(EU167))+AE167),6)</f>
        <v>132.29</v>
      </c>
      <c r="AE167">
        <f aca="true" t="shared" si="68" ref="AE167:AF174">ROUND((EU167),6)</f>
        <v>70.49</v>
      </c>
      <c r="AF167">
        <f t="shared" si="68"/>
        <v>54.79</v>
      </c>
      <c r="AG167">
        <f aca="true" t="shared" si="69" ref="AG167:AG174">ROUND((AP167),6)</f>
        <v>0</v>
      </c>
      <c r="AH167">
        <f aca="true" t="shared" si="70" ref="AH167:AI174">(EW167)</f>
        <v>0.49</v>
      </c>
      <c r="AI167">
        <f t="shared" si="70"/>
        <v>0</v>
      </c>
      <c r="AJ167">
        <f aca="true" t="shared" si="71" ref="AJ167:AJ174">ROUND((AS167),6)</f>
        <v>0</v>
      </c>
      <c r="AK167">
        <v>353.37</v>
      </c>
      <c r="AL167">
        <v>166.29</v>
      </c>
      <c r="AM167">
        <v>132.29</v>
      </c>
      <c r="AN167">
        <v>70.49</v>
      </c>
      <c r="AO167">
        <v>54.79</v>
      </c>
      <c r="AP167">
        <v>0</v>
      </c>
      <c r="AQ167">
        <v>0.49</v>
      </c>
      <c r="AR167">
        <v>0</v>
      </c>
      <c r="AS167">
        <v>0</v>
      </c>
      <c r="AT167">
        <v>70</v>
      </c>
      <c r="AU167">
        <v>10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1</v>
      </c>
      <c r="BH167">
        <v>0</v>
      </c>
      <c r="BI167">
        <v>4</v>
      </c>
      <c r="BJ167" t="s">
        <v>127</v>
      </c>
      <c r="BM167">
        <v>0</v>
      </c>
      <c r="BN167">
        <v>0</v>
      </c>
      <c r="BP167">
        <v>0</v>
      </c>
      <c r="BQ167">
        <v>1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70</v>
      </c>
      <c r="CA167">
        <v>10</v>
      </c>
      <c r="CF167">
        <v>0</v>
      </c>
      <c r="CG167">
        <v>0</v>
      </c>
      <c r="CM167">
        <v>0</v>
      </c>
      <c r="CO167">
        <v>0</v>
      </c>
      <c r="CP167">
        <f aca="true" t="shared" si="72" ref="CP167:CP174">(P167+Q167+S167)</f>
        <v>3180.33</v>
      </c>
      <c r="CQ167">
        <f aca="true" t="shared" si="73" ref="CQ167:CQ174">(AC167*BC167*AW167)</f>
        <v>166.29</v>
      </c>
      <c r="CR167">
        <f aca="true" t="shared" si="74" ref="CR167:CR174">((((ET167)*BB167-(EU167)*BS167)+AE167*BS167)*AV167)</f>
        <v>132.29</v>
      </c>
      <c r="CS167">
        <f aca="true" t="shared" si="75" ref="CS167:CS174">(AE167*BS167*AV167)</f>
        <v>70.49</v>
      </c>
      <c r="CT167">
        <f aca="true" t="shared" si="76" ref="CT167:CT174">(AF167*BA167*AV167)</f>
        <v>54.79</v>
      </c>
      <c r="CU167">
        <f aca="true" t="shared" si="77" ref="CU167:CU174">AG167</f>
        <v>0</v>
      </c>
      <c r="CV167">
        <f aca="true" t="shared" si="78" ref="CV167:CV174">(AH167*AV167)</f>
        <v>0.49</v>
      </c>
      <c r="CW167">
        <f aca="true" t="shared" si="79" ref="CW167:CX174">AI167</f>
        <v>0</v>
      </c>
      <c r="CX167">
        <f t="shared" si="79"/>
        <v>0</v>
      </c>
      <c r="CY167">
        <f aca="true" t="shared" si="80" ref="CY167:CY174">((S167*BZ167)/100)</f>
        <v>345.177</v>
      </c>
      <c r="CZ167">
        <f aca="true" t="shared" si="81" ref="CZ167:CZ174">((S167*CA167)/100)</f>
        <v>49.31100000000001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17</v>
      </c>
      <c r="DW167" t="s">
        <v>17</v>
      </c>
      <c r="DX167">
        <v>1</v>
      </c>
      <c r="EE167">
        <v>28440378</v>
      </c>
      <c r="EF167">
        <v>1</v>
      </c>
      <c r="EG167" t="s">
        <v>9</v>
      </c>
      <c r="EH167">
        <v>0</v>
      </c>
      <c r="EJ167">
        <v>4</v>
      </c>
      <c r="EK167">
        <v>0</v>
      </c>
      <c r="EL167" t="s">
        <v>19</v>
      </c>
      <c r="EM167" t="s">
        <v>20</v>
      </c>
      <c r="EQ167">
        <v>0</v>
      </c>
      <c r="ER167">
        <v>353.37</v>
      </c>
      <c r="ES167">
        <v>166.29</v>
      </c>
      <c r="ET167">
        <v>132.29</v>
      </c>
      <c r="EU167">
        <v>70.49</v>
      </c>
      <c r="EV167">
        <v>54.79</v>
      </c>
      <c r="EW167">
        <v>0.49</v>
      </c>
      <c r="EX167">
        <v>0</v>
      </c>
      <c r="EY167">
        <v>0</v>
      </c>
      <c r="FQ167">
        <v>0</v>
      </c>
      <c r="FR167">
        <f aca="true" t="shared" si="82" ref="FR167:FR174">ROUND(IF(AND(BH167=3,BI167=3),P167,0),2)</f>
        <v>0</v>
      </c>
      <c r="FS167">
        <v>0</v>
      </c>
      <c r="FX167">
        <v>70</v>
      </c>
      <c r="FY167">
        <v>10</v>
      </c>
      <c r="GF167">
        <v>-1642732784</v>
      </c>
      <c r="GG167">
        <v>2</v>
      </c>
      <c r="GH167">
        <v>1</v>
      </c>
      <c r="GI167">
        <v>-2</v>
      </c>
      <c r="GJ167">
        <v>0</v>
      </c>
      <c r="GK167">
        <f>ROUND(R167*(R11)/100,2)</f>
        <v>666.13</v>
      </c>
      <c r="GL167">
        <f aca="true" t="shared" si="83" ref="GL167:GL174">ROUND(IF(AND(BH167=3,BI167=3,FS167&lt;&gt;0),P167,0),2)</f>
        <v>0</v>
      </c>
      <c r="GM167">
        <f aca="true" t="shared" si="84" ref="GM167:GM174">O167+X167+Y167+GK167</f>
        <v>4240.95</v>
      </c>
      <c r="GN167">
        <f aca="true" t="shared" si="85" ref="GN167:GN174">ROUND(IF(OR(BI167=0,BI167=1),O167+X167+Y167+GK167,0),2)</f>
        <v>0</v>
      </c>
      <c r="GO167">
        <f aca="true" t="shared" si="86" ref="GO167:GO174">ROUND(IF(BI167=2,O167+X167+Y167+GK167,0),2)</f>
        <v>0</v>
      </c>
      <c r="GP167">
        <f aca="true" t="shared" si="87" ref="GP167:GP174">ROUND(IF(BI167=4,O167+X167+Y167+GK167,0),2)</f>
        <v>4240.95</v>
      </c>
      <c r="GR167">
        <v>0</v>
      </c>
    </row>
    <row r="168" spans="1:200" ht="12.75">
      <c r="A168">
        <v>17</v>
      </c>
      <c r="B168">
        <v>1</v>
      </c>
      <c r="C168">
        <f>ROW(SmtRes!A38)</f>
        <v>38</v>
      </c>
      <c r="D168">
        <f>ROW(EtalonRes!A32)</f>
        <v>32</v>
      </c>
      <c r="E168" t="s">
        <v>128</v>
      </c>
      <c r="F168" t="s">
        <v>129</v>
      </c>
      <c r="G168" t="s">
        <v>130</v>
      </c>
      <c r="H168" t="s">
        <v>17</v>
      </c>
      <c r="I168">
        <v>970</v>
      </c>
      <c r="J168">
        <v>0</v>
      </c>
      <c r="O168">
        <f t="shared" si="55"/>
        <v>210528.8</v>
      </c>
      <c r="P168">
        <f t="shared" si="56"/>
        <v>95816.6</v>
      </c>
      <c r="Q168">
        <f t="shared" si="57"/>
        <v>83264.8</v>
      </c>
      <c r="R168">
        <f t="shared" si="58"/>
        <v>44542.4</v>
      </c>
      <c r="S168">
        <f t="shared" si="59"/>
        <v>31447.4</v>
      </c>
      <c r="T168">
        <f t="shared" si="60"/>
        <v>0</v>
      </c>
      <c r="U168">
        <f t="shared" si="61"/>
        <v>281.29999999999995</v>
      </c>
      <c r="V168">
        <f t="shared" si="62"/>
        <v>0</v>
      </c>
      <c r="W168">
        <f t="shared" si="63"/>
        <v>0</v>
      </c>
      <c r="X168">
        <f t="shared" si="64"/>
        <v>22013.18</v>
      </c>
      <c r="Y168">
        <f t="shared" si="64"/>
        <v>3144.74</v>
      </c>
      <c r="AA168">
        <v>28967486</v>
      </c>
      <c r="AB168">
        <f t="shared" si="65"/>
        <v>217.04</v>
      </c>
      <c r="AC168">
        <f t="shared" si="66"/>
        <v>98.78</v>
      </c>
      <c r="AD168">
        <f t="shared" si="67"/>
        <v>85.84</v>
      </c>
      <c r="AE168">
        <f t="shared" si="68"/>
        <v>45.92</v>
      </c>
      <c r="AF168">
        <f t="shared" si="68"/>
        <v>32.42</v>
      </c>
      <c r="AG168">
        <f t="shared" si="69"/>
        <v>0</v>
      </c>
      <c r="AH168">
        <f t="shared" si="70"/>
        <v>0.29</v>
      </c>
      <c r="AI168">
        <f t="shared" si="70"/>
        <v>0</v>
      </c>
      <c r="AJ168">
        <f t="shared" si="71"/>
        <v>0</v>
      </c>
      <c r="AK168">
        <v>217.04</v>
      </c>
      <c r="AL168">
        <v>98.78</v>
      </c>
      <c r="AM168">
        <v>85.84</v>
      </c>
      <c r="AN168">
        <v>45.92</v>
      </c>
      <c r="AO168">
        <v>32.42</v>
      </c>
      <c r="AP168">
        <v>0</v>
      </c>
      <c r="AQ168">
        <v>0.29</v>
      </c>
      <c r="AR168">
        <v>0</v>
      </c>
      <c r="AS168">
        <v>0</v>
      </c>
      <c r="AT168">
        <v>70</v>
      </c>
      <c r="AU168">
        <v>10</v>
      </c>
      <c r="AV168">
        <v>1</v>
      </c>
      <c r="AW168">
        <v>1</v>
      </c>
      <c r="AZ168">
        <v>1</v>
      </c>
      <c r="BA168">
        <v>1</v>
      </c>
      <c r="BB168">
        <v>1</v>
      </c>
      <c r="BC168">
        <v>1</v>
      </c>
      <c r="BH168">
        <v>0</v>
      </c>
      <c r="BI168">
        <v>4</v>
      </c>
      <c r="BJ168" t="s">
        <v>131</v>
      </c>
      <c r="BM168">
        <v>0</v>
      </c>
      <c r="BN168">
        <v>0</v>
      </c>
      <c r="BP168">
        <v>0</v>
      </c>
      <c r="BQ168">
        <v>1</v>
      </c>
      <c r="BR168">
        <v>0</v>
      </c>
      <c r="BS168">
        <v>1</v>
      </c>
      <c r="BT168">
        <v>1</v>
      </c>
      <c r="BU168">
        <v>1</v>
      </c>
      <c r="BV168">
        <v>1</v>
      </c>
      <c r="BW168">
        <v>1</v>
      </c>
      <c r="BX168">
        <v>1</v>
      </c>
      <c r="BZ168">
        <v>70</v>
      </c>
      <c r="CA168">
        <v>10</v>
      </c>
      <c r="CF168">
        <v>0</v>
      </c>
      <c r="CG168">
        <v>0</v>
      </c>
      <c r="CM168">
        <v>0</v>
      </c>
      <c r="CO168">
        <v>0</v>
      </c>
      <c r="CP168">
        <f t="shared" si="72"/>
        <v>210528.80000000002</v>
      </c>
      <c r="CQ168">
        <f t="shared" si="73"/>
        <v>98.78</v>
      </c>
      <c r="CR168">
        <f t="shared" si="74"/>
        <v>85.84</v>
      </c>
      <c r="CS168">
        <f t="shared" si="75"/>
        <v>45.92</v>
      </c>
      <c r="CT168">
        <f t="shared" si="76"/>
        <v>32.42</v>
      </c>
      <c r="CU168">
        <f t="shared" si="77"/>
        <v>0</v>
      </c>
      <c r="CV168">
        <f t="shared" si="78"/>
        <v>0.29</v>
      </c>
      <c r="CW168">
        <f t="shared" si="79"/>
        <v>0</v>
      </c>
      <c r="CX168">
        <f t="shared" si="79"/>
        <v>0</v>
      </c>
      <c r="CY168">
        <f t="shared" si="80"/>
        <v>22013.18</v>
      </c>
      <c r="CZ168">
        <f t="shared" si="81"/>
        <v>3144.74</v>
      </c>
      <c r="DN168">
        <v>0</v>
      </c>
      <c r="DO168">
        <v>0</v>
      </c>
      <c r="DP168">
        <v>1</v>
      </c>
      <c r="DQ168">
        <v>1</v>
      </c>
      <c r="DU168">
        <v>1010</v>
      </c>
      <c r="DV168" t="s">
        <v>17</v>
      </c>
      <c r="DW168" t="s">
        <v>17</v>
      </c>
      <c r="DX168">
        <v>1</v>
      </c>
      <c r="EE168">
        <v>28440378</v>
      </c>
      <c r="EF168">
        <v>1</v>
      </c>
      <c r="EG168" t="s">
        <v>9</v>
      </c>
      <c r="EH168">
        <v>0</v>
      </c>
      <c r="EJ168">
        <v>4</v>
      </c>
      <c r="EK168">
        <v>0</v>
      </c>
      <c r="EL168" t="s">
        <v>19</v>
      </c>
      <c r="EM168" t="s">
        <v>20</v>
      </c>
      <c r="EQ168">
        <v>0</v>
      </c>
      <c r="ER168">
        <v>217.04</v>
      </c>
      <c r="ES168">
        <v>98.78</v>
      </c>
      <c r="ET168">
        <v>85.84</v>
      </c>
      <c r="EU168">
        <v>45.92</v>
      </c>
      <c r="EV168">
        <v>32.42</v>
      </c>
      <c r="EW168">
        <v>0.29</v>
      </c>
      <c r="EX168">
        <v>0</v>
      </c>
      <c r="EY168">
        <v>0</v>
      </c>
      <c r="FQ168">
        <v>0</v>
      </c>
      <c r="FR168">
        <f t="shared" si="82"/>
        <v>0</v>
      </c>
      <c r="FS168">
        <v>0</v>
      </c>
      <c r="FX168">
        <v>70</v>
      </c>
      <c r="FY168">
        <v>10</v>
      </c>
      <c r="GF168">
        <v>1550184435</v>
      </c>
      <c r="GG168">
        <v>2</v>
      </c>
      <c r="GH168">
        <v>1</v>
      </c>
      <c r="GI168">
        <v>-2</v>
      </c>
      <c r="GJ168">
        <v>0</v>
      </c>
      <c r="GK168">
        <f>ROUND(R168*(R11)/100,2)</f>
        <v>46769.52</v>
      </c>
      <c r="GL168">
        <f t="shared" si="83"/>
        <v>0</v>
      </c>
      <c r="GM168">
        <f t="shared" si="84"/>
        <v>282456.24</v>
      </c>
      <c r="GN168">
        <f t="shared" si="85"/>
        <v>0</v>
      </c>
      <c r="GO168">
        <f t="shared" si="86"/>
        <v>0</v>
      </c>
      <c r="GP168">
        <f t="shared" si="87"/>
        <v>282456.24</v>
      </c>
      <c r="GR168">
        <v>0</v>
      </c>
    </row>
    <row r="169" spans="1:200" ht="12.75">
      <c r="A169">
        <v>17</v>
      </c>
      <c r="B169">
        <v>1</v>
      </c>
      <c r="C169">
        <f>ROW(SmtRes!A43)</f>
        <v>43</v>
      </c>
      <c r="D169">
        <f>ROW(EtalonRes!A37)</f>
        <v>37</v>
      </c>
      <c r="E169" t="s">
        <v>132</v>
      </c>
      <c r="F169" t="s">
        <v>133</v>
      </c>
      <c r="G169" t="s">
        <v>134</v>
      </c>
      <c r="H169" t="s">
        <v>17</v>
      </c>
      <c r="I169">
        <v>600</v>
      </c>
      <c r="J169">
        <v>0</v>
      </c>
      <c r="O169">
        <f t="shared" si="55"/>
        <v>78174</v>
      </c>
      <c r="P169">
        <f t="shared" si="56"/>
        <v>56520</v>
      </c>
      <c r="Q169">
        <f t="shared" si="57"/>
        <v>12930</v>
      </c>
      <c r="R169">
        <f t="shared" si="58"/>
        <v>7260</v>
      </c>
      <c r="S169">
        <f t="shared" si="59"/>
        <v>8724</v>
      </c>
      <c r="T169">
        <f t="shared" si="60"/>
        <v>0</v>
      </c>
      <c r="U169">
        <f t="shared" si="61"/>
        <v>78</v>
      </c>
      <c r="V169">
        <f t="shared" si="62"/>
        <v>0</v>
      </c>
      <c r="W169">
        <f t="shared" si="63"/>
        <v>0</v>
      </c>
      <c r="X169">
        <f t="shared" si="64"/>
        <v>6106.8</v>
      </c>
      <c r="Y169">
        <f t="shared" si="64"/>
        <v>872.4</v>
      </c>
      <c r="AA169">
        <v>28967486</v>
      </c>
      <c r="AB169">
        <f t="shared" si="65"/>
        <v>130.29</v>
      </c>
      <c r="AC169">
        <f t="shared" si="66"/>
        <v>94.2</v>
      </c>
      <c r="AD169">
        <f t="shared" si="67"/>
        <v>21.55</v>
      </c>
      <c r="AE169">
        <f t="shared" si="68"/>
        <v>12.1</v>
      </c>
      <c r="AF169">
        <f t="shared" si="68"/>
        <v>14.54</v>
      </c>
      <c r="AG169">
        <f t="shared" si="69"/>
        <v>0</v>
      </c>
      <c r="AH169">
        <f t="shared" si="70"/>
        <v>0.13</v>
      </c>
      <c r="AI169">
        <f t="shared" si="70"/>
        <v>0</v>
      </c>
      <c r="AJ169">
        <f t="shared" si="71"/>
        <v>0</v>
      </c>
      <c r="AK169">
        <v>130.29</v>
      </c>
      <c r="AL169">
        <v>94.2</v>
      </c>
      <c r="AM169">
        <v>21.55</v>
      </c>
      <c r="AN169">
        <v>12.1</v>
      </c>
      <c r="AO169">
        <v>14.54</v>
      </c>
      <c r="AP169">
        <v>0</v>
      </c>
      <c r="AQ169">
        <v>0.13</v>
      </c>
      <c r="AR169">
        <v>0</v>
      </c>
      <c r="AS169">
        <v>0</v>
      </c>
      <c r="AT169">
        <v>70</v>
      </c>
      <c r="AU169">
        <v>10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1</v>
      </c>
      <c r="BH169">
        <v>0</v>
      </c>
      <c r="BI169">
        <v>4</v>
      </c>
      <c r="BJ169" t="s">
        <v>135</v>
      </c>
      <c r="BM169">
        <v>0</v>
      </c>
      <c r="BN169">
        <v>0</v>
      </c>
      <c r="BP169">
        <v>0</v>
      </c>
      <c r="BQ169">
        <v>1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70</v>
      </c>
      <c r="CA169">
        <v>10</v>
      </c>
      <c r="CF169">
        <v>0</v>
      </c>
      <c r="CG169">
        <v>0</v>
      </c>
      <c r="CM169">
        <v>0</v>
      </c>
      <c r="CO169">
        <v>0</v>
      </c>
      <c r="CP169">
        <f t="shared" si="72"/>
        <v>78174</v>
      </c>
      <c r="CQ169">
        <f t="shared" si="73"/>
        <v>94.2</v>
      </c>
      <c r="CR169">
        <f t="shared" si="74"/>
        <v>21.55</v>
      </c>
      <c r="CS169">
        <f t="shared" si="75"/>
        <v>12.1</v>
      </c>
      <c r="CT169">
        <f t="shared" si="76"/>
        <v>14.54</v>
      </c>
      <c r="CU169">
        <f t="shared" si="77"/>
        <v>0</v>
      </c>
      <c r="CV169">
        <f t="shared" si="78"/>
        <v>0.13</v>
      </c>
      <c r="CW169">
        <f t="shared" si="79"/>
        <v>0</v>
      </c>
      <c r="CX169">
        <f t="shared" si="79"/>
        <v>0</v>
      </c>
      <c r="CY169">
        <f t="shared" si="80"/>
        <v>6106.8</v>
      </c>
      <c r="CZ169">
        <f t="shared" si="81"/>
        <v>872.4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17</v>
      </c>
      <c r="DW169" t="s">
        <v>17</v>
      </c>
      <c r="DX169">
        <v>1</v>
      </c>
      <c r="EE169">
        <v>28440378</v>
      </c>
      <c r="EF169">
        <v>1</v>
      </c>
      <c r="EG169" t="s">
        <v>9</v>
      </c>
      <c r="EH169">
        <v>0</v>
      </c>
      <c r="EJ169">
        <v>4</v>
      </c>
      <c r="EK169">
        <v>0</v>
      </c>
      <c r="EL169" t="s">
        <v>19</v>
      </c>
      <c r="EM169" t="s">
        <v>20</v>
      </c>
      <c r="EQ169">
        <v>0</v>
      </c>
      <c r="ER169">
        <v>130.29</v>
      </c>
      <c r="ES169">
        <v>94.2</v>
      </c>
      <c r="ET169">
        <v>21.55</v>
      </c>
      <c r="EU169">
        <v>12.1</v>
      </c>
      <c r="EV169">
        <v>14.54</v>
      </c>
      <c r="EW169">
        <v>0.13</v>
      </c>
      <c r="EX169">
        <v>0</v>
      </c>
      <c r="EY169">
        <v>0</v>
      </c>
      <c r="FQ169">
        <v>0</v>
      </c>
      <c r="FR169">
        <f t="shared" si="82"/>
        <v>0</v>
      </c>
      <c r="FS169">
        <v>0</v>
      </c>
      <c r="FX169">
        <v>70</v>
      </c>
      <c r="FY169">
        <v>10</v>
      </c>
      <c r="GF169">
        <v>-227616792</v>
      </c>
      <c r="GG169">
        <v>2</v>
      </c>
      <c r="GH169">
        <v>1</v>
      </c>
      <c r="GI169">
        <v>-2</v>
      </c>
      <c r="GJ169">
        <v>0</v>
      </c>
      <c r="GK169">
        <f>ROUND(R169*(R11)/100,2)</f>
        <v>7623</v>
      </c>
      <c r="GL169">
        <f t="shared" si="83"/>
        <v>0</v>
      </c>
      <c r="GM169">
        <f t="shared" si="84"/>
        <v>92776.2</v>
      </c>
      <c r="GN169">
        <f t="shared" si="85"/>
        <v>0</v>
      </c>
      <c r="GO169">
        <f t="shared" si="86"/>
        <v>0</v>
      </c>
      <c r="GP169">
        <f t="shared" si="87"/>
        <v>92776.2</v>
      </c>
      <c r="GR169">
        <v>0</v>
      </c>
    </row>
    <row r="170" spans="1:200" ht="12.75">
      <c r="A170">
        <v>17</v>
      </c>
      <c r="B170">
        <v>1</v>
      </c>
      <c r="C170">
        <f>ROW(SmtRes!A45)</f>
        <v>45</v>
      </c>
      <c r="D170">
        <f>ROW(EtalonRes!A39)</f>
        <v>39</v>
      </c>
      <c r="E170" t="s">
        <v>136</v>
      </c>
      <c r="F170" t="s">
        <v>137</v>
      </c>
      <c r="G170" t="s">
        <v>138</v>
      </c>
      <c r="H170" t="s">
        <v>139</v>
      </c>
      <c r="I170">
        <v>1</v>
      </c>
      <c r="J170">
        <v>0</v>
      </c>
      <c r="O170">
        <f t="shared" si="55"/>
        <v>92.2</v>
      </c>
      <c r="P170">
        <f t="shared" si="56"/>
        <v>0</v>
      </c>
      <c r="Q170">
        <f t="shared" si="57"/>
        <v>60.63</v>
      </c>
      <c r="R170">
        <f t="shared" si="58"/>
        <v>28.01</v>
      </c>
      <c r="S170">
        <f t="shared" si="59"/>
        <v>31.57</v>
      </c>
      <c r="T170">
        <f t="shared" si="60"/>
        <v>0</v>
      </c>
      <c r="U170">
        <f t="shared" si="61"/>
        <v>0.17</v>
      </c>
      <c r="V170">
        <f t="shared" si="62"/>
        <v>0</v>
      </c>
      <c r="W170">
        <f t="shared" si="63"/>
        <v>0</v>
      </c>
      <c r="X170">
        <f t="shared" si="64"/>
        <v>22.1</v>
      </c>
      <c r="Y170">
        <f t="shared" si="64"/>
        <v>3.16</v>
      </c>
      <c r="AA170">
        <v>28967486</v>
      </c>
      <c r="AB170">
        <f t="shared" si="65"/>
        <v>92.2</v>
      </c>
      <c r="AC170">
        <f t="shared" si="66"/>
        <v>0</v>
      </c>
      <c r="AD170">
        <f t="shared" si="67"/>
        <v>60.63</v>
      </c>
      <c r="AE170">
        <f t="shared" si="68"/>
        <v>28.01</v>
      </c>
      <c r="AF170">
        <f t="shared" si="68"/>
        <v>31.57</v>
      </c>
      <c r="AG170">
        <f t="shared" si="69"/>
        <v>0</v>
      </c>
      <c r="AH170">
        <f t="shared" si="70"/>
        <v>0.17</v>
      </c>
      <c r="AI170">
        <f t="shared" si="70"/>
        <v>0</v>
      </c>
      <c r="AJ170">
        <f t="shared" si="71"/>
        <v>0</v>
      </c>
      <c r="AK170">
        <v>92.2</v>
      </c>
      <c r="AL170">
        <v>0</v>
      </c>
      <c r="AM170">
        <v>60.63</v>
      </c>
      <c r="AN170">
        <v>28.01</v>
      </c>
      <c r="AO170">
        <v>31.57</v>
      </c>
      <c r="AP170">
        <v>0</v>
      </c>
      <c r="AQ170">
        <v>0.17</v>
      </c>
      <c r="AR170">
        <v>0</v>
      </c>
      <c r="AS170">
        <v>0</v>
      </c>
      <c r="AT170">
        <v>70</v>
      </c>
      <c r="AU170">
        <v>10</v>
      </c>
      <c r="AV170">
        <v>1</v>
      </c>
      <c r="AW170">
        <v>1</v>
      </c>
      <c r="AZ170">
        <v>1</v>
      </c>
      <c r="BA170">
        <v>1</v>
      </c>
      <c r="BB170">
        <v>1</v>
      </c>
      <c r="BC170">
        <v>1</v>
      </c>
      <c r="BH170">
        <v>0</v>
      </c>
      <c r="BI170">
        <v>4</v>
      </c>
      <c r="BJ170" t="s">
        <v>140</v>
      </c>
      <c r="BM170">
        <v>0</v>
      </c>
      <c r="BN170">
        <v>0</v>
      </c>
      <c r="BP170">
        <v>0</v>
      </c>
      <c r="BQ170">
        <v>1</v>
      </c>
      <c r="BR170">
        <v>0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Z170">
        <v>70</v>
      </c>
      <c r="CA170">
        <v>10</v>
      </c>
      <c r="CF170">
        <v>0</v>
      </c>
      <c r="CG170">
        <v>0</v>
      </c>
      <c r="CM170">
        <v>0</v>
      </c>
      <c r="CO170">
        <v>0</v>
      </c>
      <c r="CP170">
        <f t="shared" si="72"/>
        <v>92.2</v>
      </c>
      <c r="CQ170">
        <f t="shared" si="73"/>
        <v>0</v>
      </c>
      <c r="CR170">
        <f t="shared" si="74"/>
        <v>60.63000000000001</v>
      </c>
      <c r="CS170">
        <f t="shared" si="75"/>
        <v>28.01</v>
      </c>
      <c r="CT170">
        <f t="shared" si="76"/>
        <v>31.57</v>
      </c>
      <c r="CU170">
        <f t="shared" si="77"/>
        <v>0</v>
      </c>
      <c r="CV170">
        <f t="shared" si="78"/>
        <v>0.17</v>
      </c>
      <c r="CW170">
        <f t="shared" si="79"/>
        <v>0</v>
      </c>
      <c r="CX170">
        <f t="shared" si="79"/>
        <v>0</v>
      </c>
      <c r="CY170">
        <f t="shared" si="80"/>
        <v>22.099</v>
      </c>
      <c r="CZ170">
        <f t="shared" si="81"/>
        <v>3.157</v>
      </c>
      <c r="DN170">
        <v>0</v>
      </c>
      <c r="DO170">
        <v>0</v>
      </c>
      <c r="DP170">
        <v>1</v>
      </c>
      <c r="DQ170">
        <v>1</v>
      </c>
      <c r="DU170">
        <v>1013</v>
      </c>
      <c r="DV170" t="s">
        <v>139</v>
      </c>
      <c r="DW170" t="s">
        <v>139</v>
      </c>
      <c r="DX170">
        <v>1</v>
      </c>
      <c r="EE170">
        <v>28440378</v>
      </c>
      <c r="EF170">
        <v>1</v>
      </c>
      <c r="EG170" t="s">
        <v>9</v>
      </c>
      <c r="EH170">
        <v>0</v>
      </c>
      <c r="EJ170">
        <v>4</v>
      </c>
      <c r="EK170">
        <v>0</v>
      </c>
      <c r="EL170" t="s">
        <v>19</v>
      </c>
      <c r="EM170" t="s">
        <v>20</v>
      </c>
      <c r="EQ170">
        <v>0</v>
      </c>
      <c r="ER170">
        <v>92.2</v>
      </c>
      <c r="ES170">
        <v>0</v>
      </c>
      <c r="ET170">
        <v>60.63</v>
      </c>
      <c r="EU170">
        <v>28.01</v>
      </c>
      <c r="EV170">
        <v>31.57</v>
      </c>
      <c r="EW170">
        <v>0.17</v>
      </c>
      <c r="EX170">
        <v>0</v>
      </c>
      <c r="EY170">
        <v>0</v>
      </c>
      <c r="FQ170">
        <v>0</v>
      </c>
      <c r="FR170">
        <f t="shared" si="82"/>
        <v>0</v>
      </c>
      <c r="FS170">
        <v>0</v>
      </c>
      <c r="FX170">
        <v>70</v>
      </c>
      <c r="FY170">
        <v>10</v>
      </c>
      <c r="GF170">
        <v>-65162677</v>
      </c>
      <c r="GG170">
        <v>2</v>
      </c>
      <c r="GH170">
        <v>1</v>
      </c>
      <c r="GI170">
        <v>-2</v>
      </c>
      <c r="GJ170">
        <v>0</v>
      </c>
      <c r="GK170">
        <f>ROUND(R170*(R11)/100,2)</f>
        <v>29.41</v>
      </c>
      <c r="GL170">
        <f t="shared" si="83"/>
        <v>0</v>
      </c>
      <c r="GM170">
        <f t="shared" si="84"/>
        <v>146.87</v>
      </c>
      <c r="GN170">
        <f t="shared" si="85"/>
        <v>0</v>
      </c>
      <c r="GO170">
        <f t="shared" si="86"/>
        <v>0</v>
      </c>
      <c r="GP170">
        <f t="shared" si="87"/>
        <v>146.87</v>
      </c>
      <c r="GR170">
        <v>0</v>
      </c>
    </row>
    <row r="171" spans="1:200" ht="12.75">
      <c r="A171">
        <v>17</v>
      </c>
      <c r="B171">
        <v>1</v>
      </c>
      <c r="C171">
        <f>ROW(SmtRes!A51)</f>
        <v>51</v>
      </c>
      <c r="D171">
        <f>ROW(EtalonRes!A45)</f>
        <v>45</v>
      </c>
      <c r="E171" t="s">
        <v>141</v>
      </c>
      <c r="F171" t="s">
        <v>142</v>
      </c>
      <c r="G171" t="s">
        <v>143</v>
      </c>
      <c r="H171" t="s">
        <v>144</v>
      </c>
      <c r="I171">
        <v>0.217</v>
      </c>
      <c r="J171">
        <v>0</v>
      </c>
      <c r="O171">
        <f t="shared" si="55"/>
        <v>532.93</v>
      </c>
      <c r="P171">
        <f t="shared" si="56"/>
        <v>180.27</v>
      </c>
      <c r="Q171">
        <f t="shared" si="57"/>
        <v>0</v>
      </c>
      <c r="R171">
        <f t="shared" si="58"/>
        <v>0</v>
      </c>
      <c r="S171">
        <f t="shared" si="59"/>
        <v>352.66</v>
      </c>
      <c r="T171">
        <f t="shared" si="60"/>
        <v>0</v>
      </c>
      <c r="U171">
        <f t="shared" si="61"/>
        <v>2.34794</v>
      </c>
      <c r="V171">
        <f t="shared" si="62"/>
        <v>0</v>
      </c>
      <c r="W171">
        <f t="shared" si="63"/>
        <v>0</v>
      </c>
      <c r="X171">
        <f t="shared" si="64"/>
        <v>246.86</v>
      </c>
      <c r="Y171">
        <f t="shared" si="64"/>
        <v>35.27</v>
      </c>
      <c r="AA171">
        <v>28967486</v>
      </c>
      <c r="AB171">
        <f t="shared" si="65"/>
        <v>2455.89</v>
      </c>
      <c r="AC171">
        <f t="shared" si="66"/>
        <v>830.73</v>
      </c>
      <c r="AD171">
        <f t="shared" si="67"/>
        <v>0</v>
      </c>
      <c r="AE171">
        <f t="shared" si="68"/>
        <v>0</v>
      </c>
      <c r="AF171">
        <f t="shared" si="68"/>
        <v>1625.16</v>
      </c>
      <c r="AG171">
        <f t="shared" si="69"/>
        <v>0</v>
      </c>
      <c r="AH171">
        <f t="shared" si="70"/>
        <v>10.82</v>
      </c>
      <c r="AI171">
        <f t="shared" si="70"/>
        <v>0</v>
      </c>
      <c r="AJ171">
        <f t="shared" si="71"/>
        <v>0</v>
      </c>
      <c r="AK171">
        <v>2455.89</v>
      </c>
      <c r="AL171">
        <v>830.73</v>
      </c>
      <c r="AM171">
        <v>0</v>
      </c>
      <c r="AN171">
        <v>0</v>
      </c>
      <c r="AO171">
        <v>1625.16</v>
      </c>
      <c r="AP171">
        <v>0</v>
      </c>
      <c r="AQ171">
        <v>10.82</v>
      </c>
      <c r="AR171">
        <v>0</v>
      </c>
      <c r="AS171">
        <v>0</v>
      </c>
      <c r="AT171">
        <v>70</v>
      </c>
      <c r="AU171">
        <v>10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1</v>
      </c>
      <c r="BH171">
        <v>0</v>
      </c>
      <c r="BI171">
        <v>4</v>
      </c>
      <c r="BJ171" t="s">
        <v>145</v>
      </c>
      <c r="BM171">
        <v>0</v>
      </c>
      <c r="BN171">
        <v>0</v>
      </c>
      <c r="BP171">
        <v>0</v>
      </c>
      <c r="BQ171">
        <v>1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70</v>
      </c>
      <c r="CA171">
        <v>10</v>
      </c>
      <c r="CF171">
        <v>0</v>
      </c>
      <c r="CG171">
        <v>0</v>
      </c>
      <c r="CM171">
        <v>0</v>
      </c>
      <c r="CO171">
        <v>0</v>
      </c>
      <c r="CP171">
        <f t="shared" si="72"/>
        <v>532.9300000000001</v>
      </c>
      <c r="CQ171">
        <f t="shared" si="73"/>
        <v>830.73</v>
      </c>
      <c r="CR171">
        <f t="shared" si="74"/>
        <v>0</v>
      </c>
      <c r="CS171">
        <f t="shared" si="75"/>
        <v>0</v>
      </c>
      <c r="CT171">
        <f t="shared" si="76"/>
        <v>1625.16</v>
      </c>
      <c r="CU171">
        <f t="shared" si="77"/>
        <v>0</v>
      </c>
      <c r="CV171">
        <f t="shared" si="78"/>
        <v>10.82</v>
      </c>
      <c r="CW171">
        <f t="shared" si="79"/>
        <v>0</v>
      </c>
      <c r="CX171">
        <f t="shared" si="79"/>
        <v>0</v>
      </c>
      <c r="CY171">
        <f t="shared" si="80"/>
        <v>246.862</v>
      </c>
      <c r="CZ171">
        <f t="shared" si="81"/>
        <v>35.266000000000005</v>
      </c>
      <c r="DN171">
        <v>0</v>
      </c>
      <c r="DO171">
        <v>0</v>
      </c>
      <c r="DP171">
        <v>1</v>
      </c>
      <c r="DQ171">
        <v>1</v>
      </c>
      <c r="DU171">
        <v>1005</v>
      </c>
      <c r="DV171" t="s">
        <v>144</v>
      </c>
      <c r="DW171" t="s">
        <v>144</v>
      </c>
      <c r="DX171">
        <v>10</v>
      </c>
      <c r="EE171">
        <v>28440378</v>
      </c>
      <c r="EF171">
        <v>1</v>
      </c>
      <c r="EG171" t="s">
        <v>9</v>
      </c>
      <c r="EH171">
        <v>0</v>
      </c>
      <c r="EJ171">
        <v>4</v>
      </c>
      <c r="EK171">
        <v>0</v>
      </c>
      <c r="EL171" t="s">
        <v>19</v>
      </c>
      <c r="EM171" t="s">
        <v>20</v>
      </c>
      <c r="EQ171">
        <v>0</v>
      </c>
      <c r="ER171">
        <v>2455.89</v>
      </c>
      <c r="ES171">
        <v>830.73</v>
      </c>
      <c r="ET171">
        <v>0</v>
      </c>
      <c r="EU171">
        <v>0</v>
      </c>
      <c r="EV171">
        <v>1625.16</v>
      </c>
      <c r="EW171">
        <v>10.82</v>
      </c>
      <c r="EX171">
        <v>0</v>
      </c>
      <c r="EY171">
        <v>0</v>
      </c>
      <c r="FQ171">
        <v>0</v>
      </c>
      <c r="FR171">
        <f t="shared" si="82"/>
        <v>0</v>
      </c>
      <c r="FS171">
        <v>0</v>
      </c>
      <c r="FX171">
        <v>70</v>
      </c>
      <c r="FY171">
        <v>10</v>
      </c>
      <c r="GF171">
        <v>1618396472</v>
      </c>
      <c r="GG171">
        <v>2</v>
      </c>
      <c r="GH171">
        <v>1</v>
      </c>
      <c r="GI171">
        <v>-2</v>
      </c>
      <c r="GJ171">
        <v>0</v>
      </c>
      <c r="GK171">
        <f>ROUND(R171*(R11)/100,2)</f>
        <v>0</v>
      </c>
      <c r="GL171">
        <f t="shared" si="83"/>
        <v>0</v>
      </c>
      <c r="GM171">
        <f t="shared" si="84"/>
        <v>815.06</v>
      </c>
      <c r="GN171">
        <f t="shared" si="85"/>
        <v>0</v>
      </c>
      <c r="GO171">
        <f t="shared" si="86"/>
        <v>0</v>
      </c>
      <c r="GP171">
        <f t="shared" si="87"/>
        <v>815.06</v>
      </c>
      <c r="GR171">
        <v>0</v>
      </c>
    </row>
    <row r="172" spans="1:200" ht="12.75">
      <c r="A172">
        <v>17</v>
      </c>
      <c r="B172">
        <v>1</v>
      </c>
      <c r="C172">
        <f>ROW(SmtRes!A57)</f>
        <v>57</v>
      </c>
      <c r="D172">
        <f>ROW(EtalonRes!A51)</f>
        <v>51</v>
      </c>
      <c r="E172" t="s">
        <v>146</v>
      </c>
      <c r="F172" t="s">
        <v>147</v>
      </c>
      <c r="G172" t="s">
        <v>148</v>
      </c>
      <c r="H172" t="s">
        <v>17</v>
      </c>
      <c r="I172">
        <v>1</v>
      </c>
      <c r="J172">
        <v>0</v>
      </c>
      <c r="O172">
        <f t="shared" si="55"/>
        <v>297.08</v>
      </c>
      <c r="P172">
        <f t="shared" si="56"/>
        <v>109.83</v>
      </c>
      <c r="Q172">
        <f t="shared" si="57"/>
        <v>23.71</v>
      </c>
      <c r="R172">
        <f t="shared" si="58"/>
        <v>0.46</v>
      </c>
      <c r="S172">
        <f t="shared" si="59"/>
        <v>163.54</v>
      </c>
      <c r="T172">
        <f t="shared" si="60"/>
        <v>0</v>
      </c>
      <c r="U172">
        <f t="shared" si="61"/>
        <v>1.6</v>
      </c>
      <c r="V172">
        <f t="shared" si="62"/>
        <v>0</v>
      </c>
      <c r="W172">
        <f t="shared" si="63"/>
        <v>0</v>
      </c>
      <c r="X172">
        <f t="shared" si="64"/>
        <v>114.48</v>
      </c>
      <c r="Y172">
        <f t="shared" si="64"/>
        <v>16.35</v>
      </c>
      <c r="AA172">
        <v>28967486</v>
      </c>
      <c r="AB172">
        <f t="shared" si="65"/>
        <v>297.08</v>
      </c>
      <c r="AC172">
        <f t="shared" si="66"/>
        <v>109.83</v>
      </c>
      <c r="AD172">
        <f t="shared" si="67"/>
        <v>23.71</v>
      </c>
      <c r="AE172">
        <f t="shared" si="68"/>
        <v>0.46</v>
      </c>
      <c r="AF172">
        <f t="shared" si="68"/>
        <v>163.54</v>
      </c>
      <c r="AG172">
        <f t="shared" si="69"/>
        <v>0</v>
      </c>
      <c r="AH172">
        <f t="shared" si="70"/>
        <v>1.6</v>
      </c>
      <c r="AI172">
        <f t="shared" si="70"/>
        <v>0</v>
      </c>
      <c r="AJ172">
        <f t="shared" si="71"/>
        <v>0</v>
      </c>
      <c r="AK172">
        <v>297.08</v>
      </c>
      <c r="AL172">
        <v>109.83</v>
      </c>
      <c r="AM172">
        <v>23.71</v>
      </c>
      <c r="AN172">
        <v>0.46</v>
      </c>
      <c r="AO172">
        <v>163.54</v>
      </c>
      <c r="AP172">
        <v>0</v>
      </c>
      <c r="AQ172">
        <v>1.6</v>
      </c>
      <c r="AR172">
        <v>0</v>
      </c>
      <c r="AS172">
        <v>0</v>
      </c>
      <c r="AT172">
        <v>70</v>
      </c>
      <c r="AU172">
        <v>10</v>
      </c>
      <c r="AV172">
        <v>1</v>
      </c>
      <c r="AW172">
        <v>1</v>
      </c>
      <c r="AZ172">
        <v>1</v>
      </c>
      <c r="BA172">
        <v>1</v>
      </c>
      <c r="BB172">
        <v>1</v>
      </c>
      <c r="BC172">
        <v>1</v>
      </c>
      <c r="BH172">
        <v>0</v>
      </c>
      <c r="BI172">
        <v>4</v>
      </c>
      <c r="BJ172" t="s">
        <v>149</v>
      </c>
      <c r="BM172">
        <v>0</v>
      </c>
      <c r="BN172">
        <v>0</v>
      </c>
      <c r="BP172">
        <v>0</v>
      </c>
      <c r="BQ172">
        <v>1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70</v>
      </c>
      <c r="CA172">
        <v>10</v>
      </c>
      <c r="CF172">
        <v>0</v>
      </c>
      <c r="CG172">
        <v>0</v>
      </c>
      <c r="CM172">
        <v>0</v>
      </c>
      <c r="CO172">
        <v>0</v>
      </c>
      <c r="CP172">
        <f t="shared" si="72"/>
        <v>297.08</v>
      </c>
      <c r="CQ172">
        <f t="shared" si="73"/>
        <v>109.83</v>
      </c>
      <c r="CR172">
        <f t="shared" si="74"/>
        <v>23.71</v>
      </c>
      <c r="CS172">
        <f t="shared" si="75"/>
        <v>0.46</v>
      </c>
      <c r="CT172">
        <f t="shared" si="76"/>
        <v>163.54</v>
      </c>
      <c r="CU172">
        <f t="shared" si="77"/>
        <v>0</v>
      </c>
      <c r="CV172">
        <f t="shared" si="78"/>
        <v>1.6</v>
      </c>
      <c r="CW172">
        <f t="shared" si="79"/>
        <v>0</v>
      </c>
      <c r="CX172">
        <f t="shared" si="79"/>
        <v>0</v>
      </c>
      <c r="CY172">
        <f t="shared" si="80"/>
        <v>114.478</v>
      </c>
      <c r="CZ172">
        <f t="shared" si="81"/>
        <v>16.354</v>
      </c>
      <c r="DN172">
        <v>0</v>
      </c>
      <c r="DO172">
        <v>0</v>
      </c>
      <c r="DP172">
        <v>1</v>
      </c>
      <c r="DQ172">
        <v>1</v>
      </c>
      <c r="DU172">
        <v>1010</v>
      </c>
      <c r="DV172" t="s">
        <v>17</v>
      </c>
      <c r="DW172" t="s">
        <v>17</v>
      </c>
      <c r="DX172">
        <v>1</v>
      </c>
      <c r="EE172">
        <v>28440378</v>
      </c>
      <c r="EF172">
        <v>1</v>
      </c>
      <c r="EG172" t="s">
        <v>9</v>
      </c>
      <c r="EH172">
        <v>0</v>
      </c>
      <c r="EJ172">
        <v>4</v>
      </c>
      <c r="EK172">
        <v>0</v>
      </c>
      <c r="EL172" t="s">
        <v>19</v>
      </c>
      <c r="EM172" t="s">
        <v>20</v>
      </c>
      <c r="EQ172">
        <v>0</v>
      </c>
      <c r="ER172">
        <v>297.08</v>
      </c>
      <c r="ES172">
        <v>109.83</v>
      </c>
      <c r="ET172">
        <v>23.71</v>
      </c>
      <c r="EU172">
        <v>0.46</v>
      </c>
      <c r="EV172">
        <v>163.54</v>
      </c>
      <c r="EW172">
        <v>1.6</v>
      </c>
      <c r="EX172">
        <v>0</v>
      </c>
      <c r="EY172">
        <v>0</v>
      </c>
      <c r="FQ172">
        <v>0</v>
      </c>
      <c r="FR172">
        <f t="shared" si="82"/>
        <v>0</v>
      </c>
      <c r="FS172">
        <v>0</v>
      </c>
      <c r="FX172">
        <v>70</v>
      </c>
      <c r="FY172">
        <v>10</v>
      </c>
      <c r="GF172">
        <v>1975425168</v>
      </c>
      <c r="GG172">
        <v>2</v>
      </c>
      <c r="GH172">
        <v>1</v>
      </c>
      <c r="GI172">
        <v>-2</v>
      </c>
      <c r="GJ172">
        <v>0</v>
      </c>
      <c r="GK172">
        <f>ROUND(R172*(R11)/100,2)</f>
        <v>0.48</v>
      </c>
      <c r="GL172">
        <f t="shared" si="83"/>
        <v>0</v>
      </c>
      <c r="GM172">
        <f t="shared" si="84"/>
        <v>428.39000000000004</v>
      </c>
      <c r="GN172">
        <f t="shared" si="85"/>
        <v>0</v>
      </c>
      <c r="GO172">
        <f t="shared" si="86"/>
        <v>0</v>
      </c>
      <c r="GP172">
        <f t="shared" si="87"/>
        <v>428.39</v>
      </c>
      <c r="GR172">
        <v>0</v>
      </c>
    </row>
    <row r="173" spans="1:200" ht="12.75">
      <c r="A173">
        <v>17</v>
      </c>
      <c r="B173">
        <v>1</v>
      </c>
      <c r="C173">
        <f>ROW(SmtRes!A60)</f>
        <v>60</v>
      </c>
      <c r="D173">
        <f>ROW(EtalonRes!A54)</f>
        <v>54</v>
      </c>
      <c r="E173" t="s">
        <v>150</v>
      </c>
      <c r="F173" t="s">
        <v>151</v>
      </c>
      <c r="G173" t="s">
        <v>152</v>
      </c>
      <c r="H173" t="s">
        <v>153</v>
      </c>
      <c r="I173">
        <v>3.125</v>
      </c>
      <c r="J173">
        <v>0</v>
      </c>
      <c r="O173">
        <f t="shared" si="55"/>
        <v>1697.4</v>
      </c>
      <c r="P173">
        <f t="shared" si="56"/>
        <v>399.84</v>
      </c>
      <c r="Q173">
        <f t="shared" si="57"/>
        <v>0</v>
      </c>
      <c r="R173">
        <f t="shared" si="58"/>
        <v>0</v>
      </c>
      <c r="S173">
        <f t="shared" si="59"/>
        <v>1297.56</v>
      </c>
      <c r="T173">
        <f t="shared" si="60"/>
        <v>0</v>
      </c>
      <c r="U173">
        <f t="shared" si="61"/>
        <v>7.5</v>
      </c>
      <c r="V173">
        <f t="shared" si="62"/>
        <v>0</v>
      </c>
      <c r="W173">
        <f t="shared" si="63"/>
        <v>0</v>
      </c>
      <c r="X173">
        <f t="shared" si="64"/>
        <v>908.29</v>
      </c>
      <c r="Y173">
        <f t="shared" si="64"/>
        <v>129.76</v>
      </c>
      <c r="AA173">
        <v>28967486</v>
      </c>
      <c r="AB173">
        <f t="shared" si="65"/>
        <v>543.17</v>
      </c>
      <c r="AC173">
        <f t="shared" si="66"/>
        <v>127.95</v>
      </c>
      <c r="AD173">
        <f t="shared" si="67"/>
        <v>0</v>
      </c>
      <c r="AE173">
        <f t="shared" si="68"/>
        <v>0</v>
      </c>
      <c r="AF173">
        <f t="shared" si="68"/>
        <v>415.22</v>
      </c>
      <c r="AG173">
        <f t="shared" si="69"/>
        <v>0</v>
      </c>
      <c r="AH173">
        <f t="shared" si="70"/>
        <v>2.4</v>
      </c>
      <c r="AI173">
        <f t="shared" si="70"/>
        <v>0</v>
      </c>
      <c r="AJ173">
        <f t="shared" si="71"/>
        <v>0</v>
      </c>
      <c r="AK173">
        <v>543.17</v>
      </c>
      <c r="AL173">
        <v>127.95</v>
      </c>
      <c r="AM173">
        <v>0</v>
      </c>
      <c r="AN173">
        <v>0</v>
      </c>
      <c r="AO173">
        <v>415.22</v>
      </c>
      <c r="AP173">
        <v>0</v>
      </c>
      <c r="AQ173">
        <v>2.4</v>
      </c>
      <c r="AR173">
        <v>0</v>
      </c>
      <c r="AS173">
        <v>0</v>
      </c>
      <c r="AT173">
        <v>70</v>
      </c>
      <c r="AU173">
        <v>10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1</v>
      </c>
      <c r="BH173">
        <v>0</v>
      </c>
      <c r="BI173">
        <v>4</v>
      </c>
      <c r="BJ173" t="s">
        <v>154</v>
      </c>
      <c r="BM173">
        <v>0</v>
      </c>
      <c r="BN173">
        <v>0</v>
      </c>
      <c r="BP173">
        <v>0</v>
      </c>
      <c r="BQ173">
        <v>1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70</v>
      </c>
      <c r="CA173">
        <v>10</v>
      </c>
      <c r="CF173">
        <v>0</v>
      </c>
      <c r="CG173">
        <v>0</v>
      </c>
      <c r="CM173">
        <v>0</v>
      </c>
      <c r="CO173">
        <v>0</v>
      </c>
      <c r="CP173">
        <f t="shared" si="72"/>
        <v>1697.3999999999999</v>
      </c>
      <c r="CQ173">
        <f t="shared" si="73"/>
        <v>127.95</v>
      </c>
      <c r="CR173">
        <f t="shared" si="74"/>
        <v>0</v>
      </c>
      <c r="CS173">
        <f t="shared" si="75"/>
        <v>0</v>
      </c>
      <c r="CT173">
        <f t="shared" si="76"/>
        <v>415.22</v>
      </c>
      <c r="CU173">
        <f t="shared" si="77"/>
        <v>0</v>
      </c>
      <c r="CV173">
        <f t="shared" si="78"/>
        <v>2.4</v>
      </c>
      <c r="CW173">
        <f t="shared" si="79"/>
        <v>0</v>
      </c>
      <c r="CX173">
        <f t="shared" si="79"/>
        <v>0</v>
      </c>
      <c r="CY173">
        <f t="shared" si="80"/>
        <v>908.2919999999999</v>
      </c>
      <c r="CZ173">
        <f t="shared" si="81"/>
        <v>129.75599999999997</v>
      </c>
      <c r="DN173">
        <v>0</v>
      </c>
      <c r="DO173">
        <v>0</v>
      </c>
      <c r="DP173">
        <v>1</v>
      </c>
      <c r="DQ173">
        <v>1</v>
      </c>
      <c r="DU173">
        <v>1005</v>
      </c>
      <c r="DV173" t="s">
        <v>153</v>
      </c>
      <c r="DW173" t="s">
        <v>153</v>
      </c>
      <c r="DX173">
        <v>1</v>
      </c>
      <c r="EE173">
        <v>28440378</v>
      </c>
      <c r="EF173">
        <v>1</v>
      </c>
      <c r="EG173" t="s">
        <v>9</v>
      </c>
      <c r="EH173">
        <v>0</v>
      </c>
      <c r="EJ173">
        <v>4</v>
      </c>
      <c r="EK173">
        <v>0</v>
      </c>
      <c r="EL173" t="s">
        <v>19</v>
      </c>
      <c r="EM173" t="s">
        <v>20</v>
      </c>
      <c r="EQ173">
        <v>0</v>
      </c>
      <c r="ER173">
        <v>543.17</v>
      </c>
      <c r="ES173">
        <v>127.95</v>
      </c>
      <c r="ET173">
        <v>0</v>
      </c>
      <c r="EU173">
        <v>0</v>
      </c>
      <c r="EV173">
        <v>415.22</v>
      </c>
      <c r="EW173">
        <v>2.4</v>
      </c>
      <c r="EX173">
        <v>0</v>
      </c>
      <c r="EY173">
        <v>0</v>
      </c>
      <c r="FQ173">
        <v>0</v>
      </c>
      <c r="FR173">
        <f t="shared" si="82"/>
        <v>0</v>
      </c>
      <c r="FS173">
        <v>0</v>
      </c>
      <c r="FX173">
        <v>70</v>
      </c>
      <c r="FY173">
        <v>10</v>
      </c>
      <c r="GF173">
        <v>-1255794759</v>
      </c>
      <c r="GG173">
        <v>2</v>
      </c>
      <c r="GH173">
        <v>1</v>
      </c>
      <c r="GI173">
        <v>-2</v>
      </c>
      <c r="GJ173">
        <v>0</v>
      </c>
      <c r="GK173">
        <f>ROUND(R173*(R11)/100,2)</f>
        <v>0</v>
      </c>
      <c r="GL173">
        <f t="shared" si="83"/>
        <v>0</v>
      </c>
      <c r="GM173">
        <f t="shared" si="84"/>
        <v>2735.45</v>
      </c>
      <c r="GN173">
        <f t="shared" si="85"/>
        <v>0</v>
      </c>
      <c r="GO173">
        <f t="shared" si="86"/>
        <v>0</v>
      </c>
      <c r="GP173">
        <f t="shared" si="87"/>
        <v>2735.45</v>
      </c>
      <c r="GR173">
        <v>0</v>
      </c>
    </row>
    <row r="174" spans="1:200" ht="12.75">
      <c r="A174">
        <v>17</v>
      </c>
      <c r="B174">
        <v>1</v>
      </c>
      <c r="C174">
        <f>ROW(SmtRes!A64)</f>
        <v>64</v>
      </c>
      <c r="D174">
        <f>ROW(EtalonRes!A58)</f>
        <v>58</v>
      </c>
      <c r="E174" t="s">
        <v>155</v>
      </c>
      <c r="F174" t="s">
        <v>156</v>
      </c>
      <c r="G174" t="s">
        <v>157</v>
      </c>
      <c r="H174" t="s">
        <v>158</v>
      </c>
      <c r="I174">
        <v>0.03125</v>
      </c>
      <c r="J174">
        <v>0</v>
      </c>
      <c r="O174">
        <f t="shared" si="55"/>
        <v>729.45</v>
      </c>
      <c r="P174">
        <f t="shared" si="56"/>
        <v>49.14</v>
      </c>
      <c r="Q174">
        <f t="shared" si="57"/>
        <v>540.57</v>
      </c>
      <c r="R174">
        <f t="shared" si="58"/>
        <v>233.38</v>
      </c>
      <c r="S174">
        <f t="shared" si="59"/>
        <v>139.74</v>
      </c>
      <c r="T174">
        <f t="shared" si="60"/>
        <v>0</v>
      </c>
      <c r="U174">
        <f t="shared" si="61"/>
        <v>1.234375</v>
      </c>
      <c r="V174">
        <f t="shared" si="62"/>
        <v>0</v>
      </c>
      <c r="W174">
        <f t="shared" si="63"/>
        <v>0</v>
      </c>
      <c r="X174">
        <f t="shared" si="64"/>
        <v>97.82</v>
      </c>
      <c r="Y174">
        <f t="shared" si="64"/>
        <v>13.97</v>
      </c>
      <c r="AA174">
        <v>28967486</v>
      </c>
      <c r="AB174">
        <f t="shared" si="65"/>
        <v>23342.7</v>
      </c>
      <c r="AC174">
        <f t="shared" si="66"/>
        <v>1572.54</v>
      </c>
      <c r="AD174">
        <f t="shared" si="67"/>
        <v>17298.37</v>
      </c>
      <c r="AE174">
        <f t="shared" si="68"/>
        <v>7468.27</v>
      </c>
      <c r="AF174">
        <f t="shared" si="68"/>
        <v>4471.79</v>
      </c>
      <c r="AG174">
        <f t="shared" si="69"/>
        <v>0</v>
      </c>
      <c r="AH174">
        <f t="shared" si="70"/>
        <v>39.5</v>
      </c>
      <c r="AI174">
        <f t="shared" si="70"/>
        <v>0</v>
      </c>
      <c r="AJ174">
        <f t="shared" si="71"/>
        <v>0</v>
      </c>
      <c r="AK174">
        <v>23342.7</v>
      </c>
      <c r="AL174">
        <v>1572.54</v>
      </c>
      <c r="AM174">
        <v>17298.37</v>
      </c>
      <c r="AN174">
        <v>7468.27</v>
      </c>
      <c r="AO174">
        <v>4471.79</v>
      </c>
      <c r="AP174">
        <v>0</v>
      </c>
      <c r="AQ174">
        <v>39.5</v>
      </c>
      <c r="AR174">
        <v>0</v>
      </c>
      <c r="AS174">
        <v>0</v>
      </c>
      <c r="AT174">
        <v>70</v>
      </c>
      <c r="AU174">
        <v>10</v>
      </c>
      <c r="AV174">
        <v>1</v>
      </c>
      <c r="AW174">
        <v>1</v>
      </c>
      <c r="AZ174">
        <v>1</v>
      </c>
      <c r="BA174">
        <v>1</v>
      </c>
      <c r="BB174">
        <v>1</v>
      </c>
      <c r="BC174">
        <v>1</v>
      </c>
      <c r="BH174">
        <v>0</v>
      </c>
      <c r="BI174">
        <v>4</v>
      </c>
      <c r="BJ174" t="s">
        <v>159</v>
      </c>
      <c r="BM174">
        <v>0</v>
      </c>
      <c r="BN174">
        <v>0</v>
      </c>
      <c r="BP174">
        <v>0</v>
      </c>
      <c r="BQ174">
        <v>1</v>
      </c>
      <c r="BR174">
        <v>0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70</v>
      </c>
      <c r="CA174">
        <v>10</v>
      </c>
      <c r="CF174">
        <v>0</v>
      </c>
      <c r="CG174">
        <v>0</v>
      </c>
      <c r="CM174">
        <v>0</v>
      </c>
      <c r="CO174">
        <v>0</v>
      </c>
      <c r="CP174">
        <f t="shared" si="72"/>
        <v>729.45</v>
      </c>
      <c r="CQ174">
        <f t="shared" si="73"/>
        <v>1572.54</v>
      </c>
      <c r="CR174">
        <f t="shared" si="74"/>
        <v>17298.37</v>
      </c>
      <c r="CS174">
        <f t="shared" si="75"/>
        <v>7468.27</v>
      </c>
      <c r="CT174">
        <f t="shared" si="76"/>
        <v>4471.79</v>
      </c>
      <c r="CU174">
        <f t="shared" si="77"/>
        <v>0</v>
      </c>
      <c r="CV174">
        <f t="shared" si="78"/>
        <v>39.5</v>
      </c>
      <c r="CW174">
        <f t="shared" si="79"/>
        <v>0</v>
      </c>
      <c r="CX174">
        <f t="shared" si="79"/>
        <v>0</v>
      </c>
      <c r="CY174">
        <f t="shared" si="80"/>
        <v>97.81800000000001</v>
      </c>
      <c r="CZ174">
        <f t="shared" si="81"/>
        <v>13.974</v>
      </c>
      <c r="DN174">
        <v>0</v>
      </c>
      <c r="DO174">
        <v>0</v>
      </c>
      <c r="DP174">
        <v>1</v>
      </c>
      <c r="DQ174">
        <v>1</v>
      </c>
      <c r="DU174">
        <v>1005</v>
      </c>
      <c r="DV174" t="s">
        <v>158</v>
      </c>
      <c r="DW174" t="s">
        <v>158</v>
      </c>
      <c r="DX174">
        <v>100</v>
      </c>
      <c r="EE174">
        <v>28440378</v>
      </c>
      <c r="EF174">
        <v>1</v>
      </c>
      <c r="EG174" t="s">
        <v>9</v>
      </c>
      <c r="EH174">
        <v>0</v>
      </c>
      <c r="EJ174">
        <v>4</v>
      </c>
      <c r="EK174">
        <v>0</v>
      </c>
      <c r="EL174" t="s">
        <v>19</v>
      </c>
      <c r="EM174" t="s">
        <v>20</v>
      </c>
      <c r="EQ174">
        <v>0</v>
      </c>
      <c r="ER174">
        <v>23342.7</v>
      </c>
      <c r="ES174">
        <v>1572.54</v>
      </c>
      <c r="ET174">
        <v>17298.37</v>
      </c>
      <c r="EU174">
        <v>7468.27</v>
      </c>
      <c r="EV174">
        <v>4471.79</v>
      </c>
      <c r="EW174">
        <v>39.5</v>
      </c>
      <c r="EX174">
        <v>0</v>
      </c>
      <c r="EY174">
        <v>0</v>
      </c>
      <c r="FQ174">
        <v>0</v>
      </c>
      <c r="FR174">
        <f t="shared" si="82"/>
        <v>0</v>
      </c>
      <c r="FS174">
        <v>0</v>
      </c>
      <c r="FX174">
        <v>70</v>
      </c>
      <c r="FY174">
        <v>10</v>
      </c>
      <c r="GF174">
        <v>-1717456562</v>
      </c>
      <c r="GG174">
        <v>2</v>
      </c>
      <c r="GH174">
        <v>1</v>
      </c>
      <c r="GI174">
        <v>-2</v>
      </c>
      <c r="GJ174">
        <v>0</v>
      </c>
      <c r="GK174">
        <f>ROUND(R174*(R11)/100,2)</f>
        <v>245.05</v>
      </c>
      <c r="GL174">
        <f t="shared" si="83"/>
        <v>0</v>
      </c>
      <c r="GM174">
        <f t="shared" si="84"/>
        <v>1086.29</v>
      </c>
      <c r="GN174">
        <f t="shared" si="85"/>
        <v>0</v>
      </c>
      <c r="GO174">
        <f t="shared" si="86"/>
        <v>0</v>
      </c>
      <c r="GP174">
        <f t="shared" si="87"/>
        <v>1086.29</v>
      </c>
      <c r="GR174">
        <v>0</v>
      </c>
    </row>
    <row r="176" spans="1:118" ht="12.75">
      <c r="A176" s="2">
        <v>51</v>
      </c>
      <c r="B176" s="2">
        <f>B163</f>
        <v>1</v>
      </c>
      <c r="C176" s="2">
        <f>A163</f>
        <v>4</v>
      </c>
      <c r="D176" s="2">
        <f>ROW(A163)</f>
        <v>163</v>
      </c>
      <c r="E176" s="2"/>
      <c r="F176" s="2" t="str">
        <f>IF(F163&lt;&gt;"",F163,"")</f>
        <v>Новый раздел</v>
      </c>
      <c r="G176" s="2" t="str">
        <f>IF(G163&lt;&gt;"",G163,"")</f>
        <v>Ремонт и обслуживание</v>
      </c>
      <c r="H176" s="2"/>
      <c r="I176" s="2"/>
      <c r="J176" s="2"/>
      <c r="K176" s="2"/>
      <c r="L176" s="2"/>
      <c r="M176" s="2"/>
      <c r="N176" s="2"/>
      <c r="O176" s="2">
        <f aca="true" t="shared" si="88" ref="O176:T176">ROUND(AB176,2)</f>
        <v>295232.19</v>
      </c>
      <c r="P176" s="2">
        <f t="shared" si="88"/>
        <v>154572.29</v>
      </c>
      <c r="Q176" s="2">
        <f t="shared" si="88"/>
        <v>98010.32</v>
      </c>
      <c r="R176" s="2">
        <f t="shared" si="88"/>
        <v>52698.66</v>
      </c>
      <c r="S176" s="2">
        <f t="shared" si="88"/>
        <v>42649.58</v>
      </c>
      <c r="T176" s="2">
        <f t="shared" si="88"/>
        <v>0</v>
      </c>
      <c r="U176" s="2">
        <f>AH176</f>
        <v>376.562315</v>
      </c>
      <c r="V176" s="2">
        <f>AI176</f>
        <v>0</v>
      </c>
      <c r="W176" s="2">
        <f>ROUND(AJ176,2)</f>
        <v>0</v>
      </c>
      <c r="X176" s="2">
        <f>ROUND(AK176,2)</f>
        <v>29854.71</v>
      </c>
      <c r="Y176" s="2">
        <f>ROUND(AL176,2)</f>
        <v>4264.96</v>
      </c>
      <c r="Z176" s="2"/>
      <c r="AA176" s="2"/>
      <c r="AB176" s="2">
        <f>ROUND(SUMIF(AA167:AA174,"=28967486",O167:O174),2)</f>
        <v>295232.19</v>
      </c>
      <c r="AC176" s="2">
        <f>ROUND(SUMIF(AA167:AA174,"=28967486",P167:P174),2)</f>
        <v>154572.29</v>
      </c>
      <c r="AD176" s="2">
        <f>ROUND(SUMIF(AA167:AA174,"=28967486",Q167:Q174),2)</f>
        <v>98010.32</v>
      </c>
      <c r="AE176" s="2">
        <f>ROUND(SUMIF(AA167:AA174,"=28967486",R167:R174),2)</f>
        <v>52698.66</v>
      </c>
      <c r="AF176" s="2">
        <f>ROUND(SUMIF(AA167:AA174,"=28967486",S167:S174),2)</f>
        <v>42649.58</v>
      </c>
      <c r="AG176" s="2">
        <f>ROUND(SUMIF(AA167:AA174,"=28967486",T167:T174),2)</f>
        <v>0</v>
      </c>
      <c r="AH176" s="2">
        <f>SUMIF(AA167:AA174,"=28967486",U167:U174)</f>
        <v>376.562315</v>
      </c>
      <c r="AI176" s="2">
        <f>SUMIF(AA167:AA174,"=28967486",V167:V174)</f>
        <v>0</v>
      </c>
      <c r="AJ176" s="2">
        <f>ROUND(SUMIF(AA167:AA174,"=28967486",W167:W174),2)</f>
        <v>0</v>
      </c>
      <c r="AK176" s="2">
        <f>ROUND(SUMIF(AA167:AA174,"=28967486",X167:X174),2)</f>
        <v>29854.71</v>
      </c>
      <c r="AL176" s="2">
        <f>ROUND(SUMIF(AA167:AA174,"=28967486",Y167:Y174),2)</f>
        <v>4264.96</v>
      </c>
      <c r="AM176" s="2"/>
      <c r="AN176" s="2"/>
      <c r="AO176" s="2">
        <f aca="true" t="shared" si="89" ref="AO176:AZ176">ROUND(BB176,2)</f>
        <v>0</v>
      </c>
      <c r="AP176" s="2">
        <f t="shared" si="89"/>
        <v>0</v>
      </c>
      <c r="AQ176" s="2">
        <f t="shared" si="89"/>
        <v>0</v>
      </c>
      <c r="AR176" s="2">
        <f t="shared" si="89"/>
        <v>384685.45</v>
      </c>
      <c r="AS176" s="2">
        <f t="shared" si="89"/>
        <v>0</v>
      </c>
      <c r="AT176" s="2">
        <f t="shared" si="89"/>
        <v>0</v>
      </c>
      <c r="AU176" s="2">
        <f t="shared" si="89"/>
        <v>384685.45</v>
      </c>
      <c r="AV176" s="2">
        <f t="shared" si="89"/>
        <v>154572.29</v>
      </c>
      <c r="AW176" s="2">
        <f t="shared" si="89"/>
        <v>154572.29</v>
      </c>
      <c r="AX176" s="2">
        <f t="shared" si="89"/>
        <v>0</v>
      </c>
      <c r="AY176" s="2">
        <f t="shared" si="89"/>
        <v>154572.29</v>
      </c>
      <c r="AZ176" s="2">
        <f t="shared" si="89"/>
        <v>0</v>
      </c>
      <c r="BA176" s="2"/>
      <c r="BB176" s="2">
        <f>ROUND(SUMIF(AA167:AA174,"=28967486",FQ167:FQ174),2)</f>
        <v>0</v>
      </c>
      <c r="BC176" s="2">
        <f>ROUND(SUMIF(AA167:AA174,"=28967486",FR167:FR174),2)</f>
        <v>0</v>
      </c>
      <c r="BD176" s="2">
        <f>ROUND(SUMIF(AA167:AA174,"=28967486",GL167:GL174),2)</f>
        <v>0</v>
      </c>
      <c r="BE176" s="2">
        <f>ROUND(SUMIF(AA167:AA174,"=28967486",GM167:GM174),2)</f>
        <v>384685.45</v>
      </c>
      <c r="BF176" s="2">
        <f>ROUND(SUMIF(AA167:AA174,"=28967486",GN167:GN174),2)</f>
        <v>0</v>
      </c>
      <c r="BG176" s="2">
        <f>ROUND(SUMIF(AA167:AA174,"=28967486",GO167:GO174),2)</f>
        <v>0</v>
      </c>
      <c r="BH176" s="2">
        <f>ROUND(SUMIF(AA167:AA174,"=28967486",GP167:GP174),2)</f>
        <v>384685.45</v>
      </c>
      <c r="BI176" s="2">
        <f>AC176-BB176</f>
        <v>154572.29</v>
      </c>
      <c r="BJ176" s="2">
        <f>AC176-BC176</f>
        <v>154572.29</v>
      </c>
      <c r="BK176" s="2">
        <f>BB176-BD176</f>
        <v>0</v>
      </c>
      <c r="BL176" s="2">
        <f>AC176-BB176-BC176+BD176</f>
        <v>154572.29</v>
      </c>
      <c r="BM176" s="2">
        <f>BC176-BD176</f>
        <v>0</v>
      </c>
      <c r="BN176" s="2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>
        <v>0</v>
      </c>
    </row>
    <row r="178" spans="1:16" ht="12.75">
      <c r="A178" s="4">
        <v>50</v>
      </c>
      <c r="B178" s="4">
        <v>0</v>
      </c>
      <c r="C178" s="4">
        <v>0</v>
      </c>
      <c r="D178" s="4">
        <v>1</v>
      </c>
      <c r="E178" s="4">
        <v>201</v>
      </c>
      <c r="F178" s="4">
        <f>ROUND(Source!O176,O178)</f>
        <v>295232.19</v>
      </c>
      <c r="G178" s="4" t="s">
        <v>34</v>
      </c>
      <c r="H178" s="4" t="s">
        <v>35</v>
      </c>
      <c r="I178" s="4"/>
      <c r="J178" s="4"/>
      <c r="K178" s="4">
        <v>201</v>
      </c>
      <c r="L178" s="4">
        <v>1</v>
      </c>
      <c r="M178" s="4">
        <v>3</v>
      </c>
      <c r="N178" s="4" t="s">
        <v>2</v>
      </c>
      <c r="O178" s="4">
        <v>2</v>
      </c>
      <c r="P178" s="4"/>
    </row>
    <row r="179" spans="1:16" ht="12.75">
      <c r="A179" s="4">
        <v>50</v>
      </c>
      <c r="B179" s="4">
        <v>0</v>
      </c>
      <c r="C179" s="4">
        <v>0</v>
      </c>
      <c r="D179" s="4">
        <v>1</v>
      </c>
      <c r="E179" s="4">
        <v>202</v>
      </c>
      <c r="F179" s="4">
        <f>ROUND(Source!P176,O179)</f>
        <v>154572.29</v>
      </c>
      <c r="G179" s="4" t="s">
        <v>36</v>
      </c>
      <c r="H179" s="4" t="s">
        <v>37</v>
      </c>
      <c r="I179" s="4"/>
      <c r="J179" s="4"/>
      <c r="K179" s="4">
        <v>202</v>
      </c>
      <c r="L179" s="4">
        <v>2</v>
      </c>
      <c r="M179" s="4">
        <v>3</v>
      </c>
      <c r="N179" s="4" t="s">
        <v>2</v>
      </c>
      <c r="O179" s="4">
        <v>2</v>
      </c>
      <c r="P179" s="4"/>
    </row>
    <row r="180" spans="1:16" ht="12.75">
      <c r="A180" s="4">
        <v>50</v>
      </c>
      <c r="B180" s="4">
        <v>0</v>
      </c>
      <c r="C180" s="4">
        <v>0</v>
      </c>
      <c r="D180" s="4">
        <v>1</v>
      </c>
      <c r="E180" s="4">
        <v>222</v>
      </c>
      <c r="F180" s="4">
        <f>ROUND(Source!AO176,O180)</f>
        <v>0</v>
      </c>
      <c r="G180" s="4" t="s">
        <v>38</v>
      </c>
      <c r="H180" s="4" t="s">
        <v>39</v>
      </c>
      <c r="I180" s="4"/>
      <c r="J180" s="4"/>
      <c r="K180" s="4">
        <v>222</v>
      </c>
      <c r="L180" s="4">
        <v>3</v>
      </c>
      <c r="M180" s="4">
        <v>3</v>
      </c>
      <c r="N180" s="4" t="s">
        <v>2</v>
      </c>
      <c r="O180" s="4">
        <v>2</v>
      </c>
      <c r="P180" s="4"/>
    </row>
    <row r="181" spans="1:16" ht="12.75">
      <c r="A181" s="4">
        <v>50</v>
      </c>
      <c r="B181" s="4">
        <v>0</v>
      </c>
      <c r="C181" s="4">
        <v>0</v>
      </c>
      <c r="D181" s="4">
        <v>1</v>
      </c>
      <c r="E181" s="4">
        <v>225</v>
      </c>
      <c r="F181" s="4">
        <f>ROUND(Source!AV176,O181)</f>
        <v>154572.29</v>
      </c>
      <c r="G181" s="4" t="s">
        <v>40</v>
      </c>
      <c r="H181" s="4" t="s">
        <v>41</v>
      </c>
      <c r="I181" s="4"/>
      <c r="J181" s="4"/>
      <c r="K181" s="4">
        <v>225</v>
      </c>
      <c r="L181" s="4">
        <v>4</v>
      </c>
      <c r="M181" s="4">
        <v>3</v>
      </c>
      <c r="N181" s="4" t="s">
        <v>2</v>
      </c>
      <c r="O181" s="4">
        <v>2</v>
      </c>
      <c r="P181" s="4"/>
    </row>
    <row r="182" spans="1:16" ht="12.75">
      <c r="A182" s="4">
        <v>50</v>
      </c>
      <c r="B182" s="4">
        <v>0</v>
      </c>
      <c r="C182" s="4">
        <v>0</v>
      </c>
      <c r="D182" s="4">
        <v>1</v>
      </c>
      <c r="E182" s="4">
        <v>226</v>
      </c>
      <c r="F182" s="4">
        <f>ROUND(Source!AW176,O182)</f>
        <v>154572.29</v>
      </c>
      <c r="G182" s="4" t="s">
        <v>42</v>
      </c>
      <c r="H182" s="4" t="s">
        <v>43</v>
      </c>
      <c r="I182" s="4"/>
      <c r="J182" s="4"/>
      <c r="K182" s="4">
        <v>226</v>
      </c>
      <c r="L182" s="4">
        <v>5</v>
      </c>
      <c r="M182" s="4">
        <v>3</v>
      </c>
      <c r="N182" s="4" t="s">
        <v>2</v>
      </c>
      <c r="O182" s="4">
        <v>2</v>
      </c>
      <c r="P182" s="4"/>
    </row>
    <row r="183" spans="1:16" ht="12.75">
      <c r="A183" s="4">
        <v>50</v>
      </c>
      <c r="B183" s="4">
        <v>0</v>
      </c>
      <c r="C183" s="4">
        <v>0</v>
      </c>
      <c r="D183" s="4">
        <v>1</v>
      </c>
      <c r="E183" s="4">
        <v>227</v>
      </c>
      <c r="F183" s="4">
        <f>ROUND(Source!AX176,O183)</f>
        <v>0</v>
      </c>
      <c r="G183" s="4" t="s">
        <v>44</v>
      </c>
      <c r="H183" s="4" t="s">
        <v>45</v>
      </c>
      <c r="I183" s="4"/>
      <c r="J183" s="4"/>
      <c r="K183" s="4">
        <v>227</v>
      </c>
      <c r="L183" s="4">
        <v>6</v>
      </c>
      <c r="M183" s="4">
        <v>3</v>
      </c>
      <c r="N183" s="4" t="s">
        <v>2</v>
      </c>
      <c r="O183" s="4">
        <v>2</v>
      </c>
      <c r="P183" s="4"/>
    </row>
    <row r="184" spans="1:16" ht="12.75">
      <c r="A184" s="4">
        <v>50</v>
      </c>
      <c r="B184" s="4">
        <v>0</v>
      </c>
      <c r="C184" s="4">
        <v>0</v>
      </c>
      <c r="D184" s="4">
        <v>1</v>
      </c>
      <c r="E184" s="4">
        <v>228</v>
      </c>
      <c r="F184" s="4">
        <f>ROUND(Source!AY176,O184)</f>
        <v>154572.29</v>
      </c>
      <c r="G184" s="4" t="s">
        <v>46</v>
      </c>
      <c r="H184" s="4" t="s">
        <v>47</v>
      </c>
      <c r="I184" s="4"/>
      <c r="J184" s="4"/>
      <c r="K184" s="4">
        <v>228</v>
      </c>
      <c r="L184" s="4">
        <v>7</v>
      </c>
      <c r="M184" s="4">
        <v>3</v>
      </c>
      <c r="N184" s="4" t="s">
        <v>2</v>
      </c>
      <c r="O184" s="4">
        <v>2</v>
      </c>
      <c r="P184" s="4"/>
    </row>
    <row r="185" spans="1:16" ht="12.75">
      <c r="A185" s="4">
        <v>50</v>
      </c>
      <c r="B185" s="4">
        <v>0</v>
      </c>
      <c r="C185" s="4">
        <v>0</v>
      </c>
      <c r="D185" s="4">
        <v>1</v>
      </c>
      <c r="E185" s="4">
        <v>216</v>
      </c>
      <c r="F185" s="4">
        <f>ROUND(Source!AP176,O185)</f>
        <v>0</v>
      </c>
      <c r="G185" s="4" t="s">
        <v>48</v>
      </c>
      <c r="H185" s="4" t="s">
        <v>49</v>
      </c>
      <c r="I185" s="4"/>
      <c r="J185" s="4"/>
      <c r="K185" s="4">
        <v>216</v>
      </c>
      <c r="L185" s="4">
        <v>8</v>
      </c>
      <c r="M185" s="4">
        <v>3</v>
      </c>
      <c r="N185" s="4" t="s">
        <v>2</v>
      </c>
      <c r="O185" s="4">
        <v>2</v>
      </c>
      <c r="P185" s="4"/>
    </row>
    <row r="186" spans="1:16" ht="12.75">
      <c r="A186" s="4">
        <v>50</v>
      </c>
      <c r="B186" s="4">
        <v>0</v>
      </c>
      <c r="C186" s="4">
        <v>0</v>
      </c>
      <c r="D186" s="4">
        <v>1</v>
      </c>
      <c r="E186" s="4">
        <v>223</v>
      </c>
      <c r="F186" s="4">
        <f>ROUND(Source!AQ176,O186)</f>
        <v>0</v>
      </c>
      <c r="G186" s="4" t="s">
        <v>50</v>
      </c>
      <c r="H186" s="4" t="s">
        <v>51</v>
      </c>
      <c r="I186" s="4"/>
      <c r="J186" s="4"/>
      <c r="K186" s="4">
        <v>223</v>
      </c>
      <c r="L186" s="4">
        <v>9</v>
      </c>
      <c r="M186" s="4">
        <v>3</v>
      </c>
      <c r="N186" s="4" t="s">
        <v>2</v>
      </c>
      <c r="O186" s="4">
        <v>2</v>
      </c>
      <c r="P186" s="4"/>
    </row>
    <row r="187" spans="1:16" ht="12.75">
      <c r="A187" s="4">
        <v>50</v>
      </c>
      <c r="B187" s="4">
        <v>0</v>
      </c>
      <c r="C187" s="4">
        <v>0</v>
      </c>
      <c r="D187" s="4">
        <v>1</v>
      </c>
      <c r="E187" s="4">
        <v>229</v>
      </c>
      <c r="F187" s="4">
        <f>ROUND(Source!AZ176,O187)</f>
        <v>0</v>
      </c>
      <c r="G187" s="4" t="s">
        <v>52</v>
      </c>
      <c r="H187" s="4" t="s">
        <v>53</v>
      </c>
      <c r="I187" s="4"/>
      <c r="J187" s="4"/>
      <c r="K187" s="4">
        <v>229</v>
      </c>
      <c r="L187" s="4">
        <v>10</v>
      </c>
      <c r="M187" s="4">
        <v>3</v>
      </c>
      <c r="N187" s="4" t="s">
        <v>2</v>
      </c>
      <c r="O187" s="4">
        <v>2</v>
      </c>
      <c r="P187" s="4"/>
    </row>
    <row r="188" spans="1:16" ht="12.75">
      <c r="A188" s="4">
        <v>50</v>
      </c>
      <c r="B188" s="4">
        <v>0</v>
      </c>
      <c r="C188" s="4">
        <v>0</v>
      </c>
      <c r="D188" s="4">
        <v>1</v>
      </c>
      <c r="E188" s="4">
        <v>203</v>
      </c>
      <c r="F188" s="4">
        <f>ROUND(Source!Q176,O188)</f>
        <v>98010.32</v>
      </c>
      <c r="G188" s="4" t="s">
        <v>54</v>
      </c>
      <c r="H188" s="4" t="s">
        <v>55</v>
      </c>
      <c r="I188" s="4"/>
      <c r="J188" s="4"/>
      <c r="K188" s="4">
        <v>203</v>
      </c>
      <c r="L188" s="4">
        <v>11</v>
      </c>
      <c r="M188" s="4">
        <v>3</v>
      </c>
      <c r="N188" s="4" t="s">
        <v>2</v>
      </c>
      <c r="O188" s="4">
        <v>2</v>
      </c>
      <c r="P188" s="4"/>
    </row>
    <row r="189" spans="1:16" ht="12.75">
      <c r="A189" s="4">
        <v>50</v>
      </c>
      <c r="B189" s="4">
        <v>0</v>
      </c>
      <c r="C189" s="4">
        <v>0</v>
      </c>
      <c r="D189" s="4">
        <v>1</v>
      </c>
      <c r="E189" s="4">
        <v>204</v>
      </c>
      <c r="F189" s="4">
        <f>ROUND(Source!R176,O189)</f>
        <v>52698.66</v>
      </c>
      <c r="G189" s="4" t="s">
        <v>56</v>
      </c>
      <c r="H189" s="4" t="s">
        <v>57</v>
      </c>
      <c r="I189" s="4"/>
      <c r="J189" s="4"/>
      <c r="K189" s="4">
        <v>204</v>
      </c>
      <c r="L189" s="4">
        <v>12</v>
      </c>
      <c r="M189" s="4">
        <v>3</v>
      </c>
      <c r="N189" s="4" t="s">
        <v>2</v>
      </c>
      <c r="O189" s="4">
        <v>2</v>
      </c>
      <c r="P189" s="4"/>
    </row>
    <row r="190" spans="1:16" ht="12.75">
      <c r="A190" s="4">
        <v>50</v>
      </c>
      <c r="B190" s="4">
        <v>0</v>
      </c>
      <c r="C190" s="4">
        <v>0</v>
      </c>
      <c r="D190" s="4">
        <v>1</v>
      </c>
      <c r="E190" s="4">
        <v>205</v>
      </c>
      <c r="F190" s="4">
        <f>ROUND(Source!S176,O190)</f>
        <v>42649.58</v>
      </c>
      <c r="G190" s="4" t="s">
        <v>58</v>
      </c>
      <c r="H190" s="4" t="s">
        <v>59</v>
      </c>
      <c r="I190" s="4"/>
      <c r="J190" s="4"/>
      <c r="K190" s="4">
        <v>205</v>
      </c>
      <c r="L190" s="4">
        <v>13</v>
      </c>
      <c r="M190" s="4">
        <v>3</v>
      </c>
      <c r="N190" s="4" t="s">
        <v>2</v>
      </c>
      <c r="O190" s="4">
        <v>2</v>
      </c>
      <c r="P190" s="4"/>
    </row>
    <row r="191" spans="1:16" ht="12.75">
      <c r="A191" s="4">
        <v>50</v>
      </c>
      <c r="B191" s="4">
        <v>0</v>
      </c>
      <c r="C191" s="4">
        <v>0</v>
      </c>
      <c r="D191" s="4">
        <v>1</v>
      </c>
      <c r="E191" s="4">
        <v>214</v>
      </c>
      <c r="F191" s="4">
        <f>ROUND(Source!AS176,O191)</f>
        <v>0</v>
      </c>
      <c r="G191" s="4" t="s">
        <v>60</v>
      </c>
      <c r="H191" s="4" t="s">
        <v>61</v>
      </c>
      <c r="I191" s="4"/>
      <c r="J191" s="4"/>
      <c r="K191" s="4">
        <v>214</v>
      </c>
      <c r="L191" s="4">
        <v>14</v>
      </c>
      <c r="M191" s="4">
        <v>3</v>
      </c>
      <c r="N191" s="4" t="s">
        <v>2</v>
      </c>
      <c r="O191" s="4">
        <v>2</v>
      </c>
      <c r="P191" s="4"/>
    </row>
    <row r="192" spans="1:16" ht="12.75">
      <c r="A192" s="4">
        <v>50</v>
      </c>
      <c r="B192" s="4">
        <v>0</v>
      </c>
      <c r="C192" s="4">
        <v>0</v>
      </c>
      <c r="D192" s="4">
        <v>1</v>
      </c>
      <c r="E192" s="4">
        <v>215</v>
      </c>
      <c r="F192" s="4">
        <f>ROUND(Source!AT176,O192)</f>
        <v>0</v>
      </c>
      <c r="G192" s="4" t="s">
        <v>62</v>
      </c>
      <c r="H192" s="4" t="s">
        <v>63</v>
      </c>
      <c r="I192" s="4"/>
      <c r="J192" s="4"/>
      <c r="K192" s="4">
        <v>215</v>
      </c>
      <c r="L192" s="4">
        <v>15</v>
      </c>
      <c r="M192" s="4">
        <v>3</v>
      </c>
      <c r="N192" s="4" t="s">
        <v>2</v>
      </c>
      <c r="O192" s="4">
        <v>2</v>
      </c>
      <c r="P192" s="4"/>
    </row>
    <row r="193" spans="1:16" ht="12.75">
      <c r="A193" s="4">
        <v>50</v>
      </c>
      <c r="B193" s="4">
        <v>0</v>
      </c>
      <c r="C193" s="4">
        <v>0</v>
      </c>
      <c r="D193" s="4">
        <v>1</v>
      </c>
      <c r="E193" s="4">
        <v>217</v>
      </c>
      <c r="F193" s="4">
        <f>ROUND(Source!AU176,O193)</f>
        <v>384685.45</v>
      </c>
      <c r="G193" s="4" t="s">
        <v>64</v>
      </c>
      <c r="H193" s="4" t="s">
        <v>65</v>
      </c>
      <c r="I193" s="4"/>
      <c r="J193" s="4"/>
      <c r="K193" s="4">
        <v>217</v>
      </c>
      <c r="L193" s="4">
        <v>16</v>
      </c>
      <c r="M193" s="4">
        <v>3</v>
      </c>
      <c r="N193" s="4" t="s">
        <v>2</v>
      </c>
      <c r="O193" s="4">
        <v>2</v>
      </c>
      <c r="P193" s="4"/>
    </row>
    <row r="194" spans="1:16" ht="12.75">
      <c r="A194" s="4">
        <v>50</v>
      </c>
      <c r="B194" s="4">
        <v>0</v>
      </c>
      <c r="C194" s="4">
        <v>0</v>
      </c>
      <c r="D194" s="4">
        <v>1</v>
      </c>
      <c r="E194" s="4">
        <v>206</v>
      </c>
      <c r="F194" s="4">
        <f>ROUND(Source!T176,O194)</f>
        <v>0</v>
      </c>
      <c r="G194" s="4" t="s">
        <v>66</v>
      </c>
      <c r="H194" s="4" t="s">
        <v>67</v>
      </c>
      <c r="I194" s="4"/>
      <c r="J194" s="4"/>
      <c r="K194" s="4">
        <v>206</v>
      </c>
      <c r="L194" s="4">
        <v>17</v>
      </c>
      <c r="M194" s="4">
        <v>3</v>
      </c>
      <c r="N194" s="4" t="s">
        <v>2</v>
      </c>
      <c r="O194" s="4">
        <v>2</v>
      </c>
      <c r="P194" s="4"/>
    </row>
    <row r="195" spans="1:16" ht="12.75">
      <c r="A195" s="4">
        <v>50</v>
      </c>
      <c r="B195" s="4">
        <v>0</v>
      </c>
      <c r="C195" s="4">
        <v>0</v>
      </c>
      <c r="D195" s="4">
        <v>1</v>
      </c>
      <c r="E195" s="4">
        <v>207</v>
      </c>
      <c r="F195" s="4">
        <f>Source!U176</f>
        <v>376.562315</v>
      </c>
      <c r="G195" s="4" t="s">
        <v>68</v>
      </c>
      <c r="H195" s="4" t="s">
        <v>69</v>
      </c>
      <c r="I195" s="4"/>
      <c r="J195" s="4"/>
      <c r="K195" s="4">
        <v>207</v>
      </c>
      <c r="L195" s="4">
        <v>18</v>
      </c>
      <c r="M195" s="4">
        <v>3</v>
      </c>
      <c r="N195" s="4" t="s">
        <v>2</v>
      </c>
      <c r="O195" s="4">
        <v>-1</v>
      </c>
      <c r="P195" s="4"/>
    </row>
    <row r="196" spans="1:16" ht="12.75">
      <c r="A196" s="4">
        <v>50</v>
      </c>
      <c r="B196" s="4">
        <v>0</v>
      </c>
      <c r="C196" s="4">
        <v>0</v>
      </c>
      <c r="D196" s="4">
        <v>1</v>
      </c>
      <c r="E196" s="4">
        <v>208</v>
      </c>
      <c r="F196" s="4">
        <f>Source!V176</f>
        <v>0</v>
      </c>
      <c r="G196" s="4" t="s">
        <v>70</v>
      </c>
      <c r="H196" s="4" t="s">
        <v>71</v>
      </c>
      <c r="I196" s="4"/>
      <c r="J196" s="4"/>
      <c r="K196" s="4">
        <v>208</v>
      </c>
      <c r="L196" s="4">
        <v>19</v>
      </c>
      <c r="M196" s="4">
        <v>3</v>
      </c>
      <c r="N196" s="4" t="s">
        <v>2</v>
      </c>
      <c r="O196" s="4">
        <v>-1</v>
      </c>
      <c r="P196" s="4"/>
    </row>
    <row r="197" spans="1:16" ht="12.75">
      <c r="A197" s="4">
        <v>50</v>
      </c>
      <c r="B197" s="4">
        <v>0</v>
      </c>
      <c r="C197" s="4">
        <v>0</v>
      </c>
      <c r="D197" s="4">
        <v>1</v>
      </c>
      <c r="E197" s="4">
        <v>209</v>
      </c>
      <c r="F197" s="4">
        <f>ROUND(Source!W176,O197)</f>
        <v>0</v>
      </c>
      <c r="G197" s="4" t="s">
        <v>72</v>
      </c>
      <c r="H197" s="4" t="s">
        <v>73</v>
      </c>
      <c r="I197" s="4"/>
      <c r="J197" s="4"/>
      <c r="K197" s="4">
        <v>209</v>
      </c>
      <c r="L197" s="4">
        <v>20</v>
      </c>
      <c r="M197" s="4">
        <v>3</v>
      </c>
      <c r="N197" s="4" t="s">
        <v>2</v>
      </c>
      <c r="O197" s="4">
        <v>2</v>
      </c>
      <c r="P197" s="4"/>
    </row>
    <row r="198" spans="1:16" ht="12.75">
      <c r="A198" s="4">
        <v>50</v>
      </c>
      <c r="B198" s="4">
        <v>0</v>
      </c>
      <c r="C198" s="4">
        <v>0</v>
      </c>
      <c r="D198" s="4">
        <v>1</v>
      </c>
      <c r="E198" s="4">
        <v>210</v>
      </c>
      <c r="F198" s="4">
        <f>ROUND(Source!X176,O198)</f>
        <v>29854.71</v>
      </c>
      <c r="G198" s="4" t="s">
        <v>74</v>
      </c>
      <c r="H198" s="4" t="s">
        <v>75</v>
      </c>
      <c r="I198" s="4"/>
      <c r="J198" s="4"/>
      <c r="K198" s="4">
        <v>210</v>
      </c>
      <c r="L198" s="4">
        <v>21</v>
      </c>
      <c r="M198" s="4">
        <v>3</v>
      </c>
      <c r="N198" s="4" t="s">
        <v>2</v>
      </c>
      <c r="O198" s="4">
        <v>2</v>
      </c>
      <c r="P198" s="4"/>
    </row>
    <row r="199" spans="1:16" ht="12.75">
      <c r="A199" s="4">
        <v>50</v>
      </c>
      <c r="B199" s="4">
        <v>0</v>
      </c>
      <c r="C199" s="4">
        <v>0</v>
      </c>
      <c r="D199" s="4">
        <v>1</v>
      </c>
      <c r="E199" s="4">
        <v>211</v>
      </c>
      <c r="F199" s="4">
        <f>ROUND(Source!Y176,O199)</f>
        <v>4264.96</v>
      </c>
      <c r="G199" s="4" t="s">
        <v>76</v>
      </c>
      <c r="H199" s="4" t="s">
        <v>77</v>
      </c>
      <c r="I199" s="4"/>
      <c r="J199" s="4"/>
      <c r="K199" s="4">
        <v>211</v>
      </c>
      <c r="L199" s="4">
        <v>22</v>
      </c>
      <c r="M199" s="4">
        <v>3</v>
      </c>
      <c r="N199" s="4" t="s">
        <v>2</v>
      </c>
      <c r="O199" s="4">
        <v>2</v>
      </c>
      <c r="P199" s="4"/>
    </row>
    <row r="200" spans="1:16" ht="12.75">
      <c r="A200" s="4">
        <v>50</v>
      </c>
      <c r="B200" s="4">
        <v>0</v>
      </c>
      <c r="C200" s="4">
        <v>0</v>
      </c>
      <c r="D200" s="4">
        <v>1</v>
      </c>
      <c r="E200" s="4">
        <v>224</v>
      </c>
      <c r="F200" s="4">
        <f>ROUND(Source!AR176,O200)</f>
        <v>384685.45</v>
      </c>
      <c r="G200" s="4" t="s">
        <v>78</v>
      </c>
      <c r="H200" s="4" t="s">
        <v>79</v>
      </c>
      <c r="I200" s="4"/>
      <c r="J200" s="4"/>
      <c r="K200" s="4">
        <v>224</v>
      </c>
      <c r="L200" s="4">
        <v>23</v>
      </c>
      <c r="M200" s="4">
        <v>3</v>
      </c>
      <c r="N200" s="4" t="s">
        <v>2</v>
      </c>
      <c r="O200" s="4">
        <v>2</v>
      </c>
      <c r="P200" s="4"/>
    </row>
    <row r="202" spans="1:118" ht="12.75">
      <c r="A202" s="2">
        <v>51</v>
      </c>
      <c r="B202" s="2">
        <f>B19</f>
        <v>1</v>
      </c>
      <c r="C202" s="2">
        <f>A19</f>
        <v>3</v>
      </c>
      <c r="D202" s="2">
        <f>ROW(A19)</f>
        <v>19</v>
      </c>
      <c r="E202" s="2"/>
      <c r="F202" s="2" t="str">
        <f>IF(F19&lt;&gt;"",F19,"")</f>
        <v>Новая локальная смета</v>
      </c>
      <c r="G202" s="2" t="str">
        <f>IF(G19&lt;&gt;"",G19,"")</f>
        <v>Оказание услуг по праздничному оформлению территории Северного административного округа города Москвы</v>
      </c>
      <c r="H202" s="2"/>
      <c r="I202" s="2"/>
      <c r="J202" s="2"/>
      <c r="K202" s="2"/>
      <c r="L202" s="2"/>
      <c r="M202" s="2"/>
      <c r="N202" s="2"/>
      <c r="O202" s="2">
        <f aca="true" t="shared" si="90" ref="O202:T202">ROUND(O33+O69+O105+O137+O176+AB202,2)</f>
        <v>3168577.81</v>
      </c>
      <c r="P202" s="2">
        <f t="shared" si="90"/>
        <v>2469861.47</v>
      </c>
      <c r="Q202" s="2">
        <f t="shared" si="90"/>
        <v>514344.54</v>
      </c>
      <c r="R202" s="2">
        <f t="shared" si="90"/>
        <v>288063.9</v>
      </c>
      <c r="S202" s="2">
        <f t="shared" si="90"/>
        <v>184371.8</v>
      </c>
      <c r="T202" s="2">
        <f t="shared" si="90"/>
        <v>0</v>
      </c>
      <c r="U202" s="2">
        <f>U33+U69+U105+U137+U176+AH202</f>
        <v>1644.0423150000001</v>
      </c>
      <c r="V202" s="2">
        <f>V33+V69+V105+V137+V176+AI202</f>
        <v>0</v>
      </c>
      <c r="W202" s="2">
        <f>ROUND(W33+W69+W105+W137+W176+AJ202,2)</f>
        <v>0</v>
      </c>
      <c r="X202" s="2">
        <f>ROUND(X33+X69+X105+X137+X176+AK202,2)</f>
        <v>129060.27</v>
      </c>
      <c r="Y202" s="2">
        <f>ROUND(Y33+Y69+Y105+Y137+Y176+AL202,2)</f>
        <v>18437.18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>
        <f aca="true" t="shared" si="91" ref="AO202:AZ202">ROUND(AO33+AO69+AO105+AO137+AO176+BB202,2)</f>
        <v>0</v>
      </c>
      <c r="AP202" s="2">
        <f t="shared" si="91"/>
        <v>0</v>
      </c>
      <c r="AQ202" s="2">
        <f t="shared" si="91"/>
        <v>0</v>
      </c>
      <c r="AR202" s="2">
        <f t="shared" si="91"/>
        <v>3618542.36</v>
      </c>
      <c r="AS202" s="2">
        <f t="shared" si="91"/>
        <v>840699.64</v>
      </c>
      <c r="AT202" s="2">
        <f t="shared" si="91"/>
        <v>0</v>
      </c>
      <c r="AU202" s="2">
        <f t="shared" si="91"/>
        <v>2777842.72</v>
      </c>
      <c r="AV202" s="2">
        <f t="shared" si="91"/>
        <v>2469861.47</v>
      </c>
      <c r="AW202" s="2">
        <f t="shared" si="91"/>
        <v>2469861.47</v>
      </c>
      <c r="AX202" s="2">
        <f t="shared" si="91"/>
        <v>0</v>
      </c>
      <c r="AY202" s="2">
        <f t="shared" si="91"/>
        <v>2469861.47</v>
      </c>
      <c r="AZ202" s="2">
        <f t="shared" si="91"/>
        <v>0</v>
      </c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>
        <v>0</v>
      </c>
    </row>
    <row r="204" spans="1:16" ht="12.75">
      <c r="A204" s="4">
        <v>50</v>
      </c>
      <c r="B204" s="4">
        <v>0</v>
      </c>
      <c r="C204" s="4">
        <v>0</v>
      </c>
      <c r="D204" s="4">
        <v>1</v>
      </c>
      <c r="E204" s="4">
        <v>201</v>
      </c>
      <c r="F204" s="4">
        <f>ROUND(Source!O202,O204)</f>
        <v>3168577.81</v>
      </c>
      <c r="G204" s="4" t="s">
        <v>34</v>
      </c>
      <c r="H204" s="4" t="s">
        <v>35</v>
      </c>
      <c r="I204" s="4"/>
      <c r="J204" s="4"/>
      <c r="K204" s="4">
        <v>201</v>
      </c>
      <c r="L204" s="4">
        <v>1</v>
      </c>
      <c r="M204" s="4">
        <v>3</v>
      </c>
      <c r="N204" s="4" t="s">
        <v>2</v>
      </c>
      <c r="O204" s="4">
        <v>2</v>
      </c>
      <c r="P204" s="4"/>
    </row>
    <row r="205" spans="1:16" ht="12.75">
      <c r="A205" s="4">
        <v>50</v>
      </c>
      <c r="B205" s="4">
        <v>0</v>
      </c>
      <c r="C205" s="4">
        <v>0</v>
      </c>
      <c r="D205" s="4">
        <v>1</v>
      </c>
      <c r="E205" s="4">
        <v>202</v>
      </c>
      <c r="F205" s="4">
        <f>ROUND(Source!P202,O205)</f>
        <v>2469861.47</v>
      </c>
      <c r="G205" s="4" t="s">
        <v>36</v>
      </c>
      <c r="H205" s="4" t="s">
        <v>37</v>
      </c>
      <c r="I205" s="4"/>
      <c r="J205" s="4"/>
      <c r="K205" s="4">
        <v>202</v>
      </c>
      <c r="L205" s="4">
        <v>2</v>
      </c>
      <c r="M205" s="4">
        <v>3</v>
      </c>
      <c r="N205" s="4" t="s">
        <v>2</v>
      </c>
      <c r="O205" s="4">
        <v>2</v>
      </c>
      <c r="P205" s="4"/>
    </row>
    <row r="206" spans="1:16" ht="12.75">
      <c r="A206" s="4">
        <v>50</v>
      </c>
      <c r="B206" s="4">
        <v>0</v>
      </c>
      <c r="C206" s="4">
        <v>0</v>
      </c>
      <c r="D206" s="4">
        <v>1</v>
      </c>
      <c r="E206" s="4">
        <v>222</v>
      </c>
      <c r="F206" s="4">
        <f>ROUND(Source!AO202,O206)</f>
        <v>0</v>
      </c>
      <c r="G206" s="4" t="s">
        <v>38</v>
      </c>
      <c r="H206" s="4" t="s">
        <v>39</v>
      </c>
      <c r="I206" s="4"/>
      <c r="J206" s="4"/>
      <c r="K206" s="4">
        <v>222</v>
      </c>
      <c r="L206" s="4">
        <v>3</v>
      </c>
      <c r="M206" s="4">
        <v>3</v>
      </c>
      <c r="N206" s="4" t="s">
        <v>2</v>
      </c>
      <c r="O206" s="4">
        <v>2</v>
      </c>
      <c r="P206" s="4"/>
    </row>
    <row r="207" spans="1:16" ht="12.75">
      <c r="A207" s="4">
        <v>50</v>
      </c>
      <c r="B207" s="4">
        <v>0</v>
      </c>
      <c r="C207" s="4">
        <v>0</v>
      </c>
      <c r="D207" s="4">
        <v>1</v>
      </c>
      <c r="E207" s="4">
        <v>225</v>
      </c>
      <c r="F207" s="4">
        <f>ROUND(Source!AV202,O207)</f>
        <v>2469861.47</v>
      </c>
      <c r="G207" s="4" t="s">
        <v>40</v>
      </c>
      <c r="H207" s="4" t="s">
        <v>41</v>
      </c>
      <c r="I207" s="4"/>
      <c r="J207" s="4"/>
      <c r="K207" s="4">
        <v>225</v>
      </c>
      <c r="L207" s="4">
        <v>4</v>
      </c>
      <c r="M207" s="4">
        <v>3</v>
      </c>
      <c r="N207" s="4" t="s">
        <v>2</v>
      </c>
      <c r="O207" s="4">
        <v>2</v>
      </c>
      <c r="P207" s="4"/>
    </row>
    <row r="208" spans="1:16" ht="12.75">
      <c r="A208" s="4">
        <v>50</v>
      </c>
      <c r="B208" s="4">
        <v>0</v>
      </c>
      <c r="C208" s="4">
        <v>0</v>
      </c>
      <c r="D208" s="4">
        <v>1</v>
      </c>
      <c r="E208" s="4">
        <v>226</v>
      </c>
      <c r="F208" s="4">
        <f>ROUND(Source!AW202,O208)</f>
        <v>2469861.47</v>
      </c>
      <c r="G208" s="4" t="s">
        <v>42</v>
      </c>
      <c r="H208" s="4" t="s">
        <v>43</v>
      </c>
      <c r="I208" s="4"/>
      <c r="J208" s="4"/>
      <c r="K208" s="4">
        <v>226</v>
      </c>
      <c r="L208" s="4">
        <v>5</v>
      </c>
      <c r="M208" s="4">
        <v>3</v>
      </c>
      <c r="N208" s="4" t="s">
        <v>2</v>
      </c>
      <c r="O208" s="4">
        <v>2</v>
      </c>
      <c r="P208" s="4"/>
    </row>
    <row r="209" spans="1:16" ht="12.75">
      <c r="A209" s="4">
        <v>50</v>
      </c>
      <c r="B209" s="4">
        <v>0</v>
      </c>
      <c r="C209" s="4">
        <v>0</v>
      </c>
      <c r="D209" s="4">
        <v>1</v>
      </c>
      <c r="E209" s="4">
        <v>227</v>
      </c>
      <c r="F209" s="4">
        <f>ROUND(Source!AX202,O209)</f>
        <v>0</v>
      </c>
      <c r="G209" s="4" t="s">
        <v>44</v>
      </c>
      <c r="H209" s="4" t="s">
        <v>45</v>
      </c>
      <c r="I209" s="4"/>
      <c r="J209" s="4"/>
      <c r="K209" s="4">
        <v>227</v>
      </c>
      <c r="L209" s="4">
        <v>6</v>
      </c>
      <c r="M209" s="4">
        <v>3</v>
      </c>
      <c r="N209" s="4" t="s">
        <v>2</v>
      </c>
      <c r="O209" s="4">
        <v>2</v>
      </c>
      <c r="P209" s="4"/>
    </row>
    <row r="210" spans="1:16" ht="12.75">
      <c r="A210" s="4">
        <v>50</v>
      </c>
      <c r="B210" s="4">
        <v>0</v>
      </c>
      <c r="C210" s="4">
        <v>0</v>
      </c>
      <c r="D210" s="4">
        <v>1</v>
      </c>
      <c r="E210" s="4">
        <v>228</v>
      </c>
      <c r="F210" s="4">
        <f>ROUND(Source!AY202,O210)</f>
        <v>2469861.47</v>
      </c>
      <c r="G210" s="4" t="s">
        <v>46</v>
      </c>
      <c r="H210" s="4" t="s">
        <v>47</v>
      </c>
      <c r="I210" s="4"/>
      <c r="J210" s="4"/>
      <c r="K210" s="4">
        <v>228</v>
      </c>
      <c r="L210" s="4">
        <v>7</v>
      </c>
      <c r="M210" s="4">
        <v>3</v>
      </c>
      <c r="N210" s="4" t="s">
        <v>2</v>
      </c>
      <c r="O210" s="4">
        <v>2</v>
      </c>
      <c r="P210" s="4"/>
    </row>
    <row r="211" spans="1:16" ht="12.75">
      <c r="A211" s="4">
        <v>50</v>
      </c>
      <c r="B211" s="4">
        <v>0</v>
      </c>
      <c r="C211" s="4">
        <v>0</v>
      </c>
      <c r="D211" s="4">
        <v>1</v>
      </c>
      <c r="E211" s="4">
        <v>216</v>
      </c>
      <c r="F211" s="4">
        <f>ROUND(Source!AP202,O211)</f>
        <v>0</v>
      </c>
      <c r="G211" s="4" t="s">
        <v>48</v>
      </c>
      <c r="H211" s="4" t="s">
        <v>49</v>
      </c>
      <c r="I211" s="4"/>
      <c r="J211" s="4"/>
      <c r="K211" s="4">
        <v>216</v>
      </c>
      <c r="L211" s="4">
        <v>8</v>
      </c>
      <c r="M211" s="4">
        <v>3</v>
      </c>
      <c r="N211" s="4" t="s">
        <v>2</v>
      </c>
      <c r="O211" s="4">
        <v>2</v>
      </c>
      <c r="P211" s="4"/>
    </row>
    <row r="212" spans="1:16" ht="12.75">
      <c r="A212" s="4">
        <v>50</v>
      </c>
      <c r="B212" s="4">
        <v>0</v>
      </c>
      <c r="C212" s="4">
        <v>0</v>
      </c>
      <c r="D212" s="4">
        <v>1</v>
      </c>
      <c r="E212" s="4">
        <v>223</v>
      </c>
      <c r="F212" s="4">
        <f>ROUND(Source!AQ202,O212)</f>
        <v>0</v>
      </c>
      <c r="G212" s="4" t="s">
        <v>50</v>
      </c>
      <c r="H212" s="4" t="s">
        <v>51</v>
      </c>
      <c r="I212" s="4"/>
      <c r="J212" s="4"/>
      <c r="K212" s="4">
        <v>223</v>
      </c>
      <c r="L212" s="4">
        <v>9</v>
      </c>
      <c r="M212" s="4">
        <v>3</v>
      </c>
      <c r="N212" s="4" t="s">
        <v>2</v>
      </c>
      <c r="O212" s="4">
        <v>2</v>
      </c>
      <c r="P212" s="4"/>
    </row>
    <row r="213" spans="1:16" ht="12.75">
      <c r="A213" s="4">
        <v>50</v>
      </c>
      <c r="B213" s="4">
        <v>0</v>
      </c>
      <c r="C213" s="4">
        <v>0</v>
      </c>
      <c r="D213" s="4">
        <v>1</v>
      </c>
      <c r="E213" s="4">
        <v>229</v>
      </c>
      <c r="F213" s="4">
        <f>ROUND(Source!AZ202,O213)</f>
        <v>0</v>
      </c>
      <c r="G213" s="4" t="s">
        <v>52</v>
      </c>
      <c r="H213" s="4" t="s">
        <v>53</v>
      </c>
      <c r="I213" s="4"/>
      <c r="J213" s="4"/>
      <c r="K213" s="4">
        <v>229</v>
      </c>
      <c r="L213" s="4">
        <v>10</v>
      </c>
      <c r="M213" s="4">
        <v>3</v>
      </c>
      <c r="N213" s="4" t="s">
        <v>2</v>
      </c>
      <c r="O213" s="4">
        <v>2</v>
      </c>
      <c r="P213" s="4"/>
    </row>
    <row r="214" spans="1:16" ht="12.75">
      <c r="A214" s="4">
        <v>50</v>
      </c>
      <c r="B214" s="4">
        <v>0</v>
      </c>
      <c r="C214" s="4">
        <v>0</v>
      </c>
      <c r="D214" s="4">
        <v>1</v>
      </c>
      <c r="E214" s="4">
        <v>203</v>
      </c>
      <c r="F214" s="4">
        <f>ROUND(Source!Q202,O214)</f>
        <v>514344.54</v>
      </c>
      <c r="G214" s="4" t="s">
        <v>54</v>
      </c>
      <c r="H214" s="4" t="s">
        <v>55</v>
      </c>
      <c r="I214" s="4"/>
      <c r="J214" s="4"/>
      <c r="K214" s="4">
        <v>203</v>
      </c>
      <c r="L214" s="4">
        <v>11</v>
      </c>
      <c r="M214" s="4">
        <v>3</v>
      </c>
      <c r="N214" s="4" t="s">
        <v>2</v>
      </c>
      <c r="O214" s="4">
        <v>2</v>
      </c>
      <c r="P214" s="4"/>
    </row>
    <row r="215" spans="1:16" ht="12.75">
      <c r="A215" s="4">
        <v>50</v>
      </c>
      <c r="B215" s="4">
        <v>0</v>
      </c>
      <c r="C215" s="4">
        <v>0</v>
      </c>
      <c r="D215" s="4">
        <v>1</v>
      </c>
      <c r="E215" s="4">
        <v>204</v>
      </c>
      <c r="F215" s="4">
        <f>ROUND(Source!R202,O215)</f>
        <v>288063.9</v>
      </c>
      <c r="G215" s="4" t="s">
        <v>56</v>
      </c>
      <c r="H215" s="4" t="s">
        <v>57</v>
      </c>
      <c r="I215" s="4"/>
      <c r="J215" s="4"/>
      <c r="K215" s="4">
        <v>204</v>
      </c>
      <c r="L215" s="4">
        <v>12</v>
      </c>
      <c r="M215" s="4">
        <v>3</v>
      </c>
      <c r="N215" s="4" t="s">
        <v>2</v>
      </c>
      <c r="O215" s="4">
        <v>2</v>
      </c>
      <c r="P215" s="4"/>
    </row>
    <row r="216" spans="1:16" ht="12.75">
      <c r="A216" s="4">
        <v>50</v>
      </c>
      <c r="B216" s="4">
        <v>0</v>
      </c>
      <c r="C216" s="4">
        <v>0</v>
      </c>
      <c r="D216" s="4">
        <v>1</v>
      </c>
      <c r="E216" s="4">
        <v>205</v>
      </c>
      <c r="F216" s="4">
        <f>ROUND(Source!S202,O216)</f>
        <v>184371.8</v>
      </c>
      <c r="G216" s="4" t="s">
        <v>58</v>
      </c>
      <c r="H216" s="4" t="s">
        <v>59</v>
      </c>
      <c r="I216" s="4"/>
      <c r="J216" s="4"/>
      <c r="K216" s="4">
        <v>205</v>
      </c>
      <c r="L216" s="4">
        <v>13</v>
      </c>
      <c r="M216" s="4">
        <v>3</v>
      </c>
      <c r="N216" s="4" t="s">
        <v>2</v>
      </c>
      <c r="O216" s="4">
        <v>2</v>
      </c>
      <c r="P216" s="4"/>
    </row>
    <row r="217" spans="1:16" ht="12.75">
      <c r="A217" s="4">
        <v>50</v>
      </c>
      <c r="B217" s="4">
        <v>0</v>
      </c>
      <c r="C217" s="4">
        <v>0</v>
      </c>
      <c r="D217" s="4">
        <v>1</v>
      </c>
      <c r="E217" s="4">
        <v>214</v>
      </c>
      <c r="F217" s="4">
        <f>ROUND(Source!AS202,O217)</f>
        <v>840699.64</v>
      </c>
      <c r="G217" s="4" t="s">
        <v>60</v>
      </c>
      <c r="H217" s="4" t="s">
        <v>61</v>
      </c>
      <c r="I217" s="4"/>
      <c r="J217" s="4"/>
      <c r="K217" s="4">
        <v>214</v>
      </c>
      <c r="L217" s="4">
        <v>14</v>
      </c>
      <c r="M217" s="4">
        <v>3</v>
      </c>
      <c r="N217" s="4" t="s">
        <v>2</v>
      </c>
      <c r="O217" s="4">
        <v>2</v>
      </c>
      <c r="P217" s="4"/>
    </row>
    <row r="218" spans="1:16" ht="12.75">
      <c r="A218" s="4">
        <v>50</v>
      </c>
      <c r="B218" s="4">
        <v>0</v>
      </c>
      <c r="C218" s="4">
        <v>0</v>
      </c>
      <c r="D218" s="4">
        <v>1</v>
      </c>
      <c r="E218" s="4">
        <v>215</v>
      </c>
      <c r="F218" s="4">
        <f>ROUND(Source!AT202,O218)</f>
        <v>0</v>
      </c>
      <c r="G218" s="4" t="s">
        <v>62</v>
      </c>
      <c r="H218" s="4" t="s">
        <v>63</v>
      </c>
      <c r="I218" s="4"/>
      <c r="J218" s="4"/>
      <c r="K218" s="4">
        <v>215</v>
      </c>
      <c r="L218" s="4">
        <v>15</v>
      </c>
      <c r="M218" s="4">
        <v>3</v>
      </c>
      <c r="N218" s="4" t="s">
        <v>2</v>
      </c>
      <c r="O218" s="4">
        <v>2</v>
      </c>
      <c r="P218" s="4"/>
    </row>
    <row r="219" spans="1:16" ht="12.75">
      <c r="A219" s="4">
        <v>50</v>
      </c>
      <c r="B219" s="4">
        <v>0</v>
      </c>
      <c r="C219" s="4">
        <v>0</v>
      </c>
      <c r="D219" s="4">
        <v>1</v>
      </c>
      <c r="E219" s="4">
        <v>217</v>
      </c>
      <c r="F219" s="4">
        <f>ROUND(Source!AU202,O219)</f>
        <v>2777842.72</v>
      </c>
      <c r="G219" s="4" t="s">
        <v>64</v>
      </c>
      <c r="H219" s="4" t="s">
        <v>65</v>
      </c>
      <c r="I219" s="4"/>
      <c r="J219" s="4"/>
      <c r="K219" s="4">
        <v>217</v>
      </c>
      <c r="L219" s="4">
        <v>16</v>
      </c>
      <c r="M219" s="4">
        <v>3</v>
      </c>
      <c r="N219" s="4" t="s">
        <v>2</v>
      </c>
      <c r="O219" s="4">
        <v>2</v>
      </c>
      <c r="P219" s="4"/>
    </row>
    <row r="220" spans="1:16" ht="12.75">
      <c r="A220" s="4">
        <v>50</v>
      </c>
      <c r="B220" s="4">
        <v>0</v>
      </c>
      <c r="C220" s="4">
        <v>0</v>
      </c>
      <c r="D220" s="4">
        <v>1</v>
      </c>
      <c r="E220" s="4">
        <v>206</v>
      </c>
      <c r="F220" s="4">
        <f>ROUND(Source!T202,O220)</f>
        <v>0</v>
      </c>
      <c r="G220" s="4" t="s">
        <v>66</v>
      </c>
      <c r="H220" s="4" t="s">
        <v>67</v>
      </c>
      <c r="I220" s="4"/>
      <c r="J220" s="4"/>
      <c r="K220" s="4">
        <v>206</v>
      </c>
      <c r="L220" s="4">
        <v>17</v>
      </c>
      <c r="M220" s="4">
        <v>3</v>
      </c>
      <c r="N220" s="4" t="s">
        <v>2</v>
      </c>
      <c r="O220" s="4">
        <v>2</v>
      </c>
      <c r="P220" s="4"/>
    </row>
    <row r="221" spans="1:16" ht="12.75">
      <c r="A221" s="4">
        <v>50</v>
      </c>
      <c r="B221" s="4">
        <v>0</v>
      </c>
      <c r="C221" s="4">
        <v>0</v>
      </c>
      <c r="D221" s="4">
        <v>1</v>
      </c>
      <c r="E221" s="4">
        <v>207</v>
      </c>
      <c r="F221" s="4">
        <f>Source!U202</f>
        <v>1644.0423150000001</v>
      </c>
      <c r="G221" s="4" t="s">
        <v>68</v>
      </c>
      <c r="H221" s="4" t="s">
        <v>69</v>
      </c>
      <c r="I221" s="4"/>
      <c r="J221" s="4"/>
      <c r="K221" s="4">
        <v>207</v>
      </c>
      <c r="L221" s="4">
        <v>18</v>
      </c>
      <c r="M221" s="4">
        <v>3</v>
      </c>
      <c r="N221" s="4" t="s">
        <v>2</v>
      </c>
      <c r="O221" s="4">
        <v>-1</v>
      </c>
      <c r="P221" s="4"/>
    </row>
    <row r="222" spans="1:16" ht="12.75">
      <c r="A222" s="4">
        <v>50</v>
      </c>
      <c r="B222" s="4">
        <v>0</v>
      </c>
      <c r="C222" s="4">
        <v>0</v>
      </c>
      <c r="D222" s="4">
        <v>1</v>
      </c>
      <c r="E222" s="4">
        <v>208</v>
      </c>
      <c r="F222" s="4">
        <f>Source!V202</f>
        <v>0</v>
      </c>
      <c r="G222" s="4" t="s">
        <v>70</v>
      </c>
      <c r="H222" s="4" t="s">
        <v>71</v>
      </c>
      <c r="I222" s="4"/>
      <c r="J222" s="4"/>
      <c r="K222" s="4">
        <v>208</v>
      </c>
      <c r="L222" s="4">
        <v>19</v>
      </c>
      <c r="M222" s="4">
        <v>3</v>
      </c>
      <c r="N222" s="4" t="s">
        <v>2</v>
      </c>
      <c r="O222" s="4">
        <v>-1</v>
      </c>
      <c r="P222" s="4"/>
    </row>
    <row r="223" spans="1:16" ht="12.75">
      <c r="A223" s="4">
        <v>50</v>
      </c>
      <c r="B223" s="4">
        <v>0</v>
      </c>
      <c r="C223" s="4">
        <v>0</v>
      </c>
      <c r="D223" s="4">
        <v>1</v>
      </c>
      <c r="E223" s="4">
        <v>209</v>
      </c>
      <c r="F223" s="4">
        <f>ROUND(Source!W202,O223)</f>
        <v>0</v>
      </c>
      <c r="G223" s="4" t="s">
        <v>72</v>
      </c>
      <c r="H223" s="4" t="s">
        <v>73</v>
      </c>
      <c r="I223" s="4"/>
      <c r="J223" s="4"/>
      <c r="K223" s="4">
        <v>209</v>
      </c>
      <c r="L223" s="4">
        <v>20</v>
      </c>
      <c r="M223" s="4">
        <v>3</v>
      </c>
      <c r="N223" s="4" t="s">
        <v>2</v>
      </c>
      <c r="O223" s="4">
        <v>2</v>
      </c>
      <c r="P223" s="4"/>
    </row>
    <row r="224" spans="1:16" ht="12.75">
      <c r="A224" s="4">
        <v>50</v>
      </c>
      <c r="B224" s="4">
        <v>0</v>
      </c>
      <c r="C224" s="4">
        <v>0</v>
      </c>
      <c r="D224" s="4">
        <v>1</v>
      </c>
      <c r="E224" s="4">
        <v>210</v>
      </c>
      <c r="F224" s="4">
        <f>ROUND(Source!X202,O224)</f>
        <v>129060.27</v>
      </c>
      <c r="G224" s="4" t="s">
        <v>74</v>
      </c>
      <c r="H224" s="4" t="s">
        <v>75</v>
      </c>
      <c r="I224" s="4"/>
      <c r="J224" s="4"/>
      <c r="K224" s="4">
        <v>210</v>
      </c>
      <c r="L224" s="4">
        <v>21</v>
      </c>
      <c r="M224" s="4">
        <v>3</v>
      </c>
      <c r="N224" s="4" t="s">
        <v>2</v>
      </c>
      <c r="O224" s="4">
        <v>2</v>
      </c>
      <c r="P224" s="4"/>
    </row>
    <row r="225" spans="1:16" ht="12.75">
      <c r="A225" s="4">
        <v>50</v>
      </c>
      <c r="B225" s="4">
        <v>0</v>
      </c>
      <c r="C225" s="4">
        <v>0</v>
      </c>
      <c r="D225" s="4">
        <v>1</v>
      </c>
      <c r="E225" s="4">
        <v>211</v>
      </c>
      <c r="F225" s="4">
        <f>ROUND(Source!Y202,O225)</f>
        <v>18437.18</v>
      </c>
      <c r="G225" s="4" t="s">
        <v>76</v>
      </c>
      <c r="H225" s="4" t="s">
        <v>77</v>
      </c>
      <c r="I225" s="4"/>
      <c r="J225" s="4"/>
      <c r="K225" s="4">
        <v>211</v>
      </c>
      <c r="L225" s="4">
        <v>22</v>
      </c>
      <c r="M225" s="4">
        <v>3</v>
      </c>
      <c r="N225" s="4" t="s">
        <v>2</v>
      </c>
      <c r="O225" s="4">
        <v>2</v>
      </c>
      <c r="P225" s="4"/>
    </row>
    <row r="226" spans="1:16" ht="12.75">
      <c r="A226" s="4">
        <v>50</v>
      </c>
      <c r="B226" s="4">
        <v>0</v>
      </c>
      <c r="C226" s="4">
        <v>0</v>
      </c>
      <c r="D226" s="4">
        <v>1</v>
      </c>
      <c r="E226" s="4">
        <v>224</v>
      </c>
      <c r="F226" s="4">
        <f>ROUND(Source!AR202,O226)</f>
        <v>3618542.36</v>
      </c>
      <c r="G226" s="4" t="s">
        <v>78</v>
      </c>
      <c r="H226" s="4" t="s">
        <v>79</v>
      </c>
      <c r="I226" s="4"/>
      <c r="J226" s="4"/>
      <c r="K226" s="4">
        <v>224</v>
      </c>
      <c r="L226" s="4">
        <v>23</v>
      </c>
      <c r="M226" s="4">
        <v>3</v>
      </c>
      <c r="N226" s="4" t="s">
        <v>2</v>
      </c>
      <c r="O226" s="4">
        <v>2</v>
      </c>
      <c r="P226" s="4"/>
    </row>
    <row r="228" spans="1:118" ht="12.75">
      <c r="A228" s="2">
        <v>51</v>
      </c>
      <c r="B228" s="2">
        <f>B11</f>
        <v>261</v>
      </c>
      <c r="C228" s="2">
        <f>A11</f>
        <v>1</v>
      </c>
      <c r="D228" s="2">
        <f>ROW(A11)</f>
        <v>11</v>
      </c>
      <c r="E228" s="2"/>
      <c r="F228" s="2" t="str">
        <f>IF(F11&lt;&gt;"",F11,"")</f>
        <v>Новый объект</v>
      </c>
      <c r="G228" s="2" t="str">
        <f>IF(G11&lt;&gt;"",G11,"")</f>
        <v>№151-27.05.16 С СН-2012 Смета на праздничное оформление города(Золотов П)</v>
      </c>
      <c r="H228" s="2"/>
      <c r="I228" s="2"/>
      <c r="J228" s="2"/>
      <c r="K228" s="2"/>
      <c r="L228" s="2"/>
      <c r="M228" s="2"/>
      <c r="N228" s="2"/>
      <c r="O228" s="2">
        <f aca="true" t="shared" si="92" ref="O228:T228">ROUND(O202,2)</f>
        <v>3168577.81</v>
      </c>
      <c r="P228" s="2">
        <f t="shared" si="92"/>
        <v>2469861.47</v>
      </c>
      <c r="Q228" s="2">
        <f t="shared" si="92"/>
        <v>514344.54</v>
      </c>
      <c r="R228" s="2">
        <f t="shared" si="92"/>
        <v>288063.9</v>
      </c>
      <c r="S228" s="2">
        <f t="shared" si="92"/>
        <v>184371.8</v>
      </c>
      <c r="T228" s="2">
        <f t="shared" si="92"/>
        <v>0</v>
      </c>
      <c r="U228" s="2">
        <f>U202</f>
        <v>1644.0423150000001</v>
      </c>
      <c r="V228" s="2">
        <f>V202</f>
        <v>0</v>
      </c>
      <c r="W228" s="2">
        <f>ROUND(W202,2)</f>
        <v>0</v>
      </c>
      <c r="X228" s="2">
        <f>ROUND(X202,2)</f>
        <v>129060.27</v>
      </c>
      <c r="Y228" s="2">
        <f>ROUND(Y202,2)</f>
        <v>18437.18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>
        <f aca="true" t="shared" si="93" ref="AO228:AZ228">ROUND(AO202,2)</f>
        <v>0</v>
      </c>
      <c r="AP228" s="2">
        <f t="shared" si="93"/>
        <v>0</v>
      </c>
      <c r="AQ228" s="2">
        <f t="shared" si="93"/>
        <v>0</v>
      </c>
      <c r="AR228" s="2">
        <f t="shared" si="93"/>
        <v>3618542.36</v>
      </c>
      <c r="AS228" s="2">
        <f t="shared" si="93"/>
        <v>840699.64</v>
      </c>
      <c r="AT228" s="2">
        <f t="shared" si="93"/>
        <v>0</v>
      </c>
      <c r="AU228" s="2">
        <f t="shared" si="93"/>
        <v>2777842.72</v>
      </c>
      <c r="AV228" s="2">
        <f t="shared" si="93"/>
        <v>2469861.47</v>
      </c>
      <c r="AW228" s="2">
        <f t="shared" si="93"/>
        <v>2469861.47</v>
      </c>
      <c r="AX228" s="2">
        <f t="shared" si="93"/>
        <v>0</v>
      </c>
      <c r="AY228" s="2">
        <f t="shared" si="93"/>
        <v>2469861.47</v>
      </c>
      <c r="AZ228" s="2">
        <f t="shared" si="93"/>
        <v>0</v>
      </c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>
        <v>0</v>
      </c>
    </row>
    <row r="230" spans="1:16" ht="12.75">
      <c r="A230" s="4">
        <v>50</v>
      </c>
      <c r="B230" s="4">
        <v>0</v>
      </c>
      <c r="C230" s="4">
        <v>0</v>
      </c>
      <c r="D230" s="4">
        <v>1</v>
      </c>
      <c r="E230" s="4">
        <v>201</v>
      </c>
      <c r="F230" s="4">
        <f>ROUND(Source!O228,O230)</f>
        <v>3168577.81</v>
      </c>
      <c r="G230" s="4" t="s">
        <v>34</v>
      </c>
      <c r="H230" s="4" t="s">
        <v>35</v>
      </c>
      <c r="I230" s="4"/>
      <c r="J230" s="4"/>
      <c r="K230" s="4">
        <v>201</v>
      </c>
      <c r="L230" s="4">
        <v>1</v>
      </c>
      <c r="M230" s="4">
        <v>3</v>
      </c>
      <c r="N230" s="4" t="s">
        <v>2</v>
      </c>
      <c r="O230" s="4">
        <v>2</v>
      </c>
      <c r="P230" s="4"/>
    </row>
    <row r="231" spans="1:16" ht="12.75">
      <c r="A231" s="4">
        <v>50</v>
      </c>
      <c r="B231" s="4">
        <v>0</v>
      </c>
      <c r="C231" s="4">
        <v>0</v>
      </c>
      <c r="D231" s="4">
        <v>1</v>
      </c>
      <c r="E231" s="4">
        <v>202</v>
      </c>
      <c r="F231" s="4">
        <f>ROUND(Source!P228,O231)</f>
        <v>2469861.47</v>
      </c>
      <c r="G231" s="4" t="s">
        <v>36</v>
      </c>
      <c r="H231" s="4" t="s">
        <v>37</v>
      </c>
      <c r="I231" s="4"/>
      <c r="J231" s="4"/>
      <c r="K231" s="4">
        <v>202</v>
      </c>
      <c r="L231" s="4">
        <v>2</v>
      </c>
      <c r="M231" s="4">
        <v>3</v>
      </c>
      <c r="N231" s="4" t="s">
        <v>2</v>
      </c>
      <c r="O231" s="4">
        <v>2</v>
      </c>
      <c r="P231" s="4"/>
    </row>
    <row r="232" spans="1:16" ht="12.75">
      <c r="A232" s="4">
        <v>50</v>
      </c>
      <c r="B232" s="4">
        <v>0</v>
      </c>
      <c r="C232" s="4">
        <v>0</v>
      </c>
      <c r="D232" s="4">
        <v>1</v>
      </c>
      <c r="E232" s="4">
        <v>222</v>
      </c>
      <c r="F232" s="4">
        <f>ROUND(Source!AO228,O232)</f>
        <v>0</v>
      </c>
      <c r="G232" s="4" t="s">
        <v>38</v>
      </c>
      <c r="H232" s="4" t="s">
        <v>39</v>
      </c>
      <c r="I232" s="4"/>
      <c r="J232" s="4"/>
      <c r="K232" s="4">
        <v>222</v>
      </c>
      <c r="L232" s="4">
        <v>3</v>
      </c>
      <c r="M232" s="4">
        <v>3</v>
      </c>
      <c r="N232" s="4" t="s">
        <v>2</v>
      </c>
      <c r="O232" s="4">
        <v>2</v>
      </c>
      <c r="P232" s="4"/>
    </row>
    <row r="233" spans="1:16" ht="12.75">
      <c r="A233" s="4">
        <v>50</v>
      </c>
      <c r="B233" s="4">
        <v>0</v>
      </c>
      <c r="C233" s="4">
        <v>0</v>
      </c>
      <c r="D233" s="4">
        <v>1</v>
      </c>
      <c r="E233" s="4">
        <v>225</v>
      </c>
      <c r="F233" s="4">
        <f>ROUND(Source!AV228,O233)</f>
        <v>2469861.47</v>
      </c>
      <c r="G233" s="4" t="s">
        <v>40</v>
      </c>
      <c r="H233" s="4" t="s">
        <v>41</v>
      </c>
      <c r="I233" s="4"/>
      <c r="J233" s="4"/>
      <c r="K233" s="4">
        <v>225</v>
      </c>
      <c r="L233" s="4">
        <v>4</v>
      </c>
      <c r="M233" s="4">
        <v>3</v>
      </c>
      <c r="N233" s="4" t="s">
        <v>2</v>
      </c>
      <c r="O233" s="4">
        <v>2</v>
      </c>
      <c r="P233" s="4"/>
    </row>
    <row r="234" spans="1:16" ht="12.75">
      <c r="A234" s="4">
        <v>50</v>
      </c>
      <c r="B234" s="4">
        <v>0</v>
      </c>
      <c r="C234" s="4">
        <v>0</v>
      </c>
      <c r="D234" s="4">
        <v>1</v>
      </c>
      <c r="E234" s="4">
        <v>226</v>
      </c>
      <c r="F234" s="4">
        <f>ROUND(Source!AW228,O234)</f>
        <v>2469861.47</v>
      </c>
      <c r="G234" s="4" t="s">
        <v>42</v>
      </c>
      <c r="H234" s="4" t="s">
        <v>43</v>
      </c>
      <c r="I234" s="4"/>
      <c r="J234" s="4"/>
      <c r="K234" s="4">
        <v>226</v>
      </c>
      <c r="L234" s="4">
        <v>5</v>
      </c>
      <c r="M234" s="4">
        <v>3</v>
      </c>
      <c r="N234" s="4" t="s">
        <v>2</v>
      </c>
      <c r="O234" s="4">
        <v>2</v>
      </c>
      <c r="P234" s="4"/>
    </row>
    <row r="235" spans="1:16" ht="12.75">
      <c r="A235" s="4">
        <v>50</v>
      </c>
      <c r="B235" s="4">
        <v>0</v>
      </c>
      <c r="C235" s="4">
        <v>0</v>
      </c>
      <c r="D235" s="4">
        <v>1</v>
      </c>
      <c r="E235" s="4">
        <v>227</v>
      </c>
      <c r="F235" s="4">
        <f>ROUND(Source!AX228,O235)</f>
        <v>0</v>
      </c>
      <c r="G235" s="4" t="s">
        <v>44</v>
      </c>
      <c r="H235" s="4" t="s">
        <v>45</v>
      </c>
      <c r="I235" s="4"/>
      <c r="J235" s="4"/>
      <c r="K235" s="4">
        <v>227</v>
      </c>
      <c r="L235" s="4">
        <v>6</v>
      </c>
      <c r="M235" s="4">
        <v>3</v>
      </c>
      <c r="N235" s="4" t="s">
        <v>2</v>
      </c>
      <c r="O235" s="4">
        <v>2</v>
      </c>
      <c r="P235" s="4"/>
    </row>
    <row r="236" spans="1:16" ht="12.75">
      <c r="A236" s="4">
        <v>50</v>
      </c>
      <c r="B236" s="4">
        <v>0</v>
      </c>
      <c r="C236" s="4">
        <v>0</v>
      </c>
      <c r="D236" s="4">
        <v>1</v>
      </c>
      <c r="E236" s="4">
        <v>228</v>
      </c>
      <c r="F236" s="4">
        <f>ROUND(Source!AY228,O236)</f>
        <v>2469861.47</v>
      </c>
      <c r="G236" s="4" t="s">
        <v>46</v>
      </c>
      <c r="H236" s="4" t="s">
        <v>47</v>
      </c>
      <c r="I236" s="4"/>
      <c r="J236" s="4"/>
      <c r="K236" s="4">
        <v>228</v>
      </c>
      <c r="L236" s="4">
        <v>7</v>
      </c>
      <c r="M236" s="4">
        <v>3</v>
      </c>
      <c r="N236" s="4" t="s">
        <v>2</v>
      </c>
      <c r="O236" s="4">
        <v>2</v>
      </c>
      <c r="P236" s="4"/>
    </row>
    <row r="237" spans="1:16" ht="12.75">
      <c r="A237" s="4">
        <v>50</v>
      </c>
      <c r="B237" s="4">
        <v>0</v>
      </c>
      <c r="C237" s="4">
        <v>0</v>
      </c>
      <c r="D237" s="4">
        <v>1</v>
      </c>
      <c r="E237" s="4">
        <v>216</v>
      </c>
      <c r="F237" s="4">
        <f>ROUND(Source!AP228,O237)</f>
        <v>0</v>
      </c>
      <c r="G237" s="4" t="s">
        <v>48</v>
      </c>
      <c r="H237" s="4" t="s">
        <v>49</v>
      </c>
      <c r="I237" s="4"/>
      <c r="J237" s="4"/>
      <c r="K237" s="4">
        <v>216</v>
      </c>
      <c r="L237" s="4">
        <v>8</v>
      </c>
      <c r="M237" s="4">
        <v>3</v>
      </c>
      <c r="N237" s="4" t="s">
        <v>2</v>
      </c>
      <c r="O237" s="4">
        <v>2</v>
      </c>
      <c r="P237" s="4"/>
    </row>
    <row r="238" spans="1:16" ht="12.75">
      <c r="A238" s="4">
        <v>50</v>
      </c>
      <c r="B238" s="4">
        <v>0</v>
      </c>
      <c r="C238" s="4">
        <v>0</v>
      </c>
      <c r="D238" s="4">
        <v>1</v>
      </c>
      <c r="E238" s="4">
        <v>223</v>
      </c>
      <c r="F238" s="4">
        <f>ROUND(Source!AQ228,O238)</f>
        <v>0</v>
      </c>
      <c r="G238" s="4" t="s">
        <v>50</v>
      </c>
      <c r="H238" s="4" t="s">
        <v>51</v>
      </c>
      <c r="I238" s="4"/>
      <c r="J238" s="4"/>
      <c r="K238" s="4">
        <v>223</v>
      </c>
      <c r="L238" s="4">
        <v>9</v>
      </c>
      <c r="M238" s="4">
        <v>3</v>
      </c>
      <c r="N238" s="4" t="s">
        <v>2</v>
      </c>
      <c r="O238" s="4">
        <v>2</v>
      </c>
      <c r="P238" s="4"/>
    </row>
    <row r="239" spans="1:16" ht="12.75">
      <c r="A239" s="4">
        <v>50</v>
      </c>
      <c r="B239" s="4">
        <v>0</v>
      </c>
      <c r="C239" s="4">
        <v>0</v>
      </c>
      <c r="D239" s="4">
        <v>1</v>
      </c>
      <c r="E239" s="4">
        <v>229</v>
      </c>
      <c r="F239" s="4">
        <f>ROUND(Source!AZ228,O239)</f>
        <v>0</v>
      </c>
      <c r="G239" s="4" t="s">
        <v>52</v>
      </c>
      <c r="H239" s="4" t="s">
        <v>53</v>
      </c>
      <c r="I239" s="4"/>
      <c r="J239" s="4"/>
      <c r="K239" s="4">
        <v>229</v>
      </c>
      <c r="L239" s="4">
        <v>10</v>
      </c>
      <c r="M239" s="4">
        <v>3</v>
      </c>
      <c r="N239" s="4" t="s">
        <v>2</v>
      </c>
      <c r="O239" s="4">
        <v>2</v>
      </c>
      <c r="P239" s="4"/>
    </row>
    <row r="240" spans="1:16" ht="12.75">
      <c r="A240" s="4">
        <v>50</v>
      </c>
      <c r="B240" s="4">
        <v>0</v>
      </c>
      <c r="C240" s="4">
        <v>0</v>
      </c>
      <c r="D240" s="4">
        <v>1</v>
      </c>
      <c r="E240" s="4">
        <v>203</v>
      </c>
      <c r="F240" s="4">
        <f>ROUND(Source!Q228,O240)</f>
        <v>514344.54</v>
      </c>
      <c r="G240" s="4" t="s">
        <v>54</v>
      </c>
      <c r="H240" s="4" t="s">
        <v>55</v>
      </c>
      <c r="I240" s="4"/>
      <c r="J240" s="4"/>
      <c r="K240" s="4">
        <v>203</v>
      </c>
      <c r="L240" s="4">
        <v>11</v>
      </c>
      <c r="M240" s="4">
        <v>3</v>
      </c>
      <c r="N240" s="4" t="s">
        <v>2</v>
      </c>
      <c r="O240" s="4">
        <v>2</v>
      </c>
      <c r="P240" s="4"/>
    </row>
    <row r="241" spans="1:16" ht="12.75">
      <c r="A241" s="4">
        <v>50</v>
      </c>
      <c r="B241" s="4">
        <v>0</v>
      </c>
      <c r="C241" s="4">
        <v>0</v>
      </c>
      <c r="D241" s="4">
        <v>1</v>
      </c>
      <c r="E241" s="4">
        <v>204</v>
      </c>
      <c r="F241" s="4">
        <f>ROUND(Source!R228,O241)</f>
        <v>288063.9</v>
      </c>
      <c r="G241" s="4" t="s">
        <v>56</v>
      </c>
      <c r="H241" s="4" t="s">
        <v>57</v>
      </c>
      <c r="I241" s="4"/>
      <c r="J241" s="4"/>
      <c r="K241" s="4">
        <v>204</v>
      </c>
      <c r="L241" s="4">
        <v>12</v>
      </c>
      <c r="M241" s="4">
        <v>3</v>
      </c>
      <c r="N241" s="4" t="s">
        <v>2</v>
      </c>
      <c r="O241" s="4">
        <v>2</v>
      </c>
      <c r="P241" s="4"/>
    </row>
    <row r="242" spans="1:16" ht="12.75">
      <c r="A242" s="4">
        <v>50</v>
      </c>
      <c r="B242" s="4">
        <v>0</v>
      </c>
      <c r="C242" s="4">
        <v>0</v>
      </c>
      <c r="D242" s="4">
        <v>1</v>
      </c>
      <c r="E242" s="4">
        <v>205</v>
      </c>
      <c r="F242" s="4">
        <f>ROUND(Source!S228,O242)</f>
        <v>184371.8</v>
      </c>
      <c r="G242" s="4" t="s">
        <v>58</v>
      </c>
      <c r="H242" s="4" t="s">
        <v>59</v>
      </c>
      <c r="I242" s="4"/>
      <c r="J242" s="4"/>
      <c r="K242" s="4">
        <v>205</v>
      </c>
      <c r="L242" s="4">
        <v>13</v>
      </c>
      <c r="M242" s="4">
        <v>3</v>
      </c>
      <c r="N242" s="4" t="s">
        <v>2</v>
      </c>
      <c r="O242" s="4">
        <v>2</v>
      </c>
      <c r="P242" s="4"/>
    </row>
    <row r="243" spans="1:16" ht="12.75">
      <c r="A243" s="4">
        <v>50</v>
      </c>
      <c r="B243" s="4">
        <v>0</v>
      </c>
      <c r="C243" s="4">
        <v>0</v>
      </c>
      <c r="D243" s="4">
        <v>1</v>
      </c>
      <c r="E243" s="4">
        <v>214</v>
      </c>
      <c r="F243" s="4">
        <f>ROUND(Source!AS228,O243)</f>
        <v>840699.64</v>
      </c>
      <c r="G243" s="4" t="s">
        <v>60</v>
      </c>
      <c r="H243" s="4" t="s">
        <v>61</v>
      </c>
      <c r="I243" s="4"/>
      <c r="J243" s="4"/>
      <c r="K243" s="4">
        <v>214</v>
      </c>
      <c r="L243" s="4">
        <v>14</v>
      </c>
      <c r="M243" s="4">
        <v>3</v>
      </c>
      <c r="N243" s="4" t="s">
        <v>2</v>
      </c>
      <c r="O243" s="4">
        <v>2</v>
      </c>
      <c r="P243" s="4"/>
    </row>
    <row r="244" spans="1:16" ht="12.75">
      <c r="A244" s="4">
        <v>50</v>
      </c>
      <c r="B244" s="4">
        <v>0</v>
      </c>
      <c r="C244" s="4">
        <v>0</v>
      </c>
      <c r="D244" s="4">
        <v>1</v>
      </c>
      <c r="E244" s="4">
        <v>215</v>
      </c>
      <c r="F244" s="4">
        <f>ROUND(Source!AT228,O244)</f>
        <v>0</v>
      </c>
      <c r="G244" s="4" t="s">
        <v>62</v>
      </c>
      <c r="H244" s="4" t="s">
        <v>63</v>
      </c>
      <c r="I244" s="4"/>
      <c r="J244" s="4"/>
      <c r="K244" s="4">
        <v>215</v>
      </c>
      <c r="L244" s="4">
        <v>15</v>
      </c>
      <c r="M244" s="4">
        <v>3</v>
      </c>
      <c r="N244" s="4" t="s">
        <v>2</v>
      </c>
      <c r="O244" s="4">
        <v>2</v>
      </c>
      <c r="P244" s="4"/>
    </row>
    <row r="245" spans="1:16" ht="12.75">
      <c r="A245" s="4">
        <v>50</v>
      </c>
      <c r="B245" s="4">
        <v>0</v>
      </c>
      <c r="C245" s="4">
        <v>0</v>
      </c>
      <c r="D245" s="4">
        <v>1</v>
      </c>
      <c r="E245" s="4">
        <v>217</v>
      </c>
      <c r="F245" s="4">
        <f>ROUND(Source!AU228,O245)</f>
        <v>2777842.72</v>
      </c>
      <c r="G245" s="4" t="s">
        <v>64</v>
      </c>
      <c r="H245" s="4" t="s">
        <v>65</v>
      </c>
      <c r="I245" s="4"/>
      <c r="J245" s="4"/>
      <c r="K245" s="4">
        <v>217</v>
      </c>
      <c r="L245" s="4">
        <v>16</v>
      </c>
      <c r="M245" s="4">
        <v>3</v>
      </c>
      <c r="N245" s="4" t="s">
        <v>2</v>
      </c>
      <c r="O245" s="4">
        <v>2</v>
      </c>
      <c r="P245" s="4"/>
    </row>
    <row r="246" spans="1:16" ht="12.75">
      <c r="A246" s="4">
        <v>50</v>
      </c>
      <c r="B246" s="4">
        <v>0</v>
      </c>
      <c r="C246" s="4">
        <v>0</v>
      </c>
      <c r="D246" s="4">
        <v>1</v>
      </c>
      <c r="E246" s="4">
        <v>206</v>
      </c>
      <c r="F246" s="4">
        <f>ROUND(Source!T228,O246)</f>
        <v>0</v>
      </c>
      <c r="G246" s="4" t="s">
        <v>66</v>
      </c>
      <c r="H246" s="4" t="s">
        <v>67</v>
      </c>
      <c r="I246" s="4"/>
      <c r="J246" s="4"/>
      <c r="K246" s="4">
        <v>206</v>
      </c>
      <c r="L246" s="4">
        <v>17</v>
      </c>
      <c r="M246" s="4">
        <v>3</v>
      </c>
      <c r="N246" s="4" t="s">
        <v>2</v>
      </c>
      <c r="O246" s="4">
        <v>2</v>
      </c>
      <c r="P246" s="4"/>
    </row>
    <row r="247" spans="1:16" ht="12.75">
      <c r="A247" s="4">
        <v>50</v>
      </c>
      <c r="B247" s="4">
        <v>0</v>
      </c>
      <c r="C247" s="4">
        <v>0</v>
      </c>
      <c r="D247" s="4">
        <v>1</v>
      </c>
      <c r="E247" s="4">
        <v>207</v>
      </c>
      <c r="F247" s="4">
        <f>Source!U228</f>
        <v>1644.0423150000001</v>
      </c>
      <c r="G247" s="4" t="s">
        <v>68</v>
      </c>
      <c r="H247" s="4" t="s">
        <v>69</v>
      </c>
      <c r="I247" s="4"/>
      <c r="J247" s="4"/>
      <c r="K247" s="4">
        <v>207</v>
      </c>
      <c r="L247" s="4">
        <v>18</v>
      </c>
      <c r="M247" s="4">
        <v>3</v>
      </c>
      <c r="N247" s="4" t="s">
        <v>2</v>
      </c>
      <c r="O247" s="4">
        <v>-1</v>
      </c>
      <c r="P247" s="4"/>
    </row>
    <row r="248" spans="1:16" ht="12.75">
      <c r="A248" s="4">
        <v>50</v>
      </c>
      <c r="B248" s="4">
        <v>0</v>
      </c>
      <c r="C248" s="4">
        <v>0</v>
      </c>
      <c r="D248" s="4">
        <v>1</v>
      </c>
      <c r="E248" s="4">
        <v>208</v>
      </c>
      <c r="F248" s="4">
        <f>Source!V228</f>
        <v>0</v>
      </c>
      <c r="G248" s="4" t="s">
        <v>70</v>
      </c>
      <c r="H248" s="4" t="s">
        <v>71</v>
      </c>
      <c r="I248" s="4"/>
      <c r="J248" s="4"/>
      <c r="K248" s="4">
        <v>208</v>
      </c>
      <c r="L248" s="4">
        <v>19</v>
      </c>
      <c r="M248" s="4">
        <v>3</v>
      </c>
      <c r="N248" s="4" t="s">
        <v>2</v>
      </c>
      <c r="O248" s="4">
        <v>-1</v>
      </c>
      <c r="P248" s="4"/>
    </row>
    <row r="249" spans="1:16" ht="12.75">
      <c r="A249" s="4">
        <v>50</v>
      </c>
      <c r="B249" s="4">
        <v>0</v>
      </c>
      <c r="C249" s="4">
        <v>0</v>
      </c>
      <c r="D249" s="4">
        <v>1</v>
      </c>
      <c r="E249" s="4">
        <v>209</v>
      </c>
      <c r="F249" s="4">
        <f>ROUND(Source!W228,O249)</f>
        <v>0</v>
      </c>
      <c r="G249" s="4" t="s">
        <v>72</v>
      </c>
      <c r="H249" s="4" t="s">
        <v>73</v>
      </c>
      <c r="I249" s="4"/>
      <c r="J249" s="4"/>
      <c r="K249" s="4">
        <v>209</v>
      </c>
      <c r="L249" s="4">
        <v>20</v>
      </c>
      <c r="M249" s="4">
        <v>3</v>
      </c>
      <c r="N249" s="4" t="s">
        <v>2</v>
      </c>
      <c r="O249" s="4">
        <v>2</v>
      </c>
      <c r="P249" s="4"/>
    </row>
    <row r="250" spans="1:16" ht="12.75">
      <c r="A250" s="4">
        <v>50</v>
      </c>
      <c r="B250" s="4">
        <v>0</v>
      </c>
      <c r="C250" s="4">
        <v>0</v>
      </c>
      <c r="D250" s="4">
        <v>1</v>
      </c>
      <c r="E250" s="4">
        <v>210</v>
      </c>
      <c r="F250" s="4">
        <f>ROUND(Source!X228,O250)</f>
        <v>129060.27</v>
      </c>
      <c r="G250" s="4" t="s">
        <v>74</v>
      </c>
      <c r="H250" s="4" t="s">
        <v>75</v>
      </c>
      <c r="I250" s="4"/>
      <c r="J250" s="4"/>
      <c r="K250" s="4">
        <v>210</v>
      </c>
      <c r="L250" s="4">
        <v>21</v>
      </c>
      <c r="M250" s="4">
        <v>3</v>
      </c>
      <c r="N250" s="4" t="s">
        <v>2</v>
      </c>
      <c r="O250" s="4">
        <v>2</v>
      </c>
      <c r="P250" s="4"/>
    </row>
    <row r="251" spans="1:16" ht="12.75">
      <c r="A251" s="4">
        <v>50</v>
      </c>
      <c r="B251" s="4">
        <v>0</v>
      </c>
      <c r="C251" s="4">
        <v>0</v>
      </c>
      <c r="D251" s="4">
        <v>1</v>
      </c>
      <c r="E251" s="4">
        <v>211</v>
      </c>
      <c r="F251" s="4">
        <f>ROUND(Source!Y228,O251)</f>
        <v>18437.18</v>
      </c>
      <c r="G251" s="4" t="s">
        <v>76</v>
      </c>
      <c r="H251" s="4" t="s">
        <v>77</v>
      </c>
      <c r="I251" s="4"/>
      <c r="J251" s="4"/>
      <c r="K251" s="4">
        <v>211</v>
      </c>
      <c r="L251" s="4">
        <v>22</v>
      </c>
      <c r="M251" s="4">
        <v>3</v>
      </c>
      <c r="N251" s="4" t="s">
        <v>2</v>
      </c>
      <c r="O251" s="4">
        <v>2</v>
      </c>
      <c r="P251" s="4"/>
    </row>
    <row r="252" spans="1:16" ht="12.75">
      <c r="A252" s="4">
        <v>50</v>
      </c>
      <c r="B252" s="4">
        <v>0</v>
      </c>
      <c r="C252" s="4">
        <v>0</v>
      </c>
      <c r="D252" s="4">
        <v>1</v>
      </c>
      <c r="E252" s="4">
        <v>224</v>
      </c>
      <c r="F252" s="4">
        <f>ROUND(Source!AR228,O252)</f>
        <v>3618542.36</v>
      </c>
      <c r="G252" s="4" t="s">
        <v>78</v>
      </c>
      <c r="H252" s="4" t="s">
        <v>79</v>
      </c>
      <c r="I252" s="4"/>
      <c r="J252" s="4"/>
      <c r="K252" s="4">
        <v>224</v>
      </c>
      <c r="L252" s="4">
        <v>23</v>
      </c>
      <c r="M252" s="4">
        <v>3</v>
      </c>
      <c r="N252" s="4" t="s">
        <v>2</v>
      </c>
      <c r="O252" s="4">
        <v>2</v>
      </c>
      <c r="P252" s="4"/>
    </row>
    <row r="253" spans="1:16" ht="12.75">
      <c r="A253" s="4">
        <v>50</v>
      </c>
      <c r="B253" s="4">
        <v>1</v>
      </c>
      <c r="C253" s="4">
        <v>0</v>
      </c>
      <c r="D253" s="4">
        <v>2</v>
      </c>
      <c r="E253" s="4">
        <v>0</v>
      </c>
      <c r="F253" s="4">
        <f>ROUND(F230+F250+F251+F241*1.05,O253)</f>
        <v>3618542.36</v>
      </c>
      <c r="G253" s="4" t="s">
        <v>160</v>
      </c>
      <c r="H253" s="4" t="s">
        <v>161</v>
      </c>
      <c r="I253" s="4"/>
      <c r="J253" s="4"/>
      <c r="K253" s="4">
        <v>212</v>
      </c>
      <c r="L253" s="4">
        <v>24</v>
      </c>
      <c r="M253" s="4">
        <v>0</v>
      </c>
      <c r="N253" s="4" t="s">
        <v>2</v>
      </c>
      <c r="O253" s="4">
        <v>2</v>
      </c>
      <c r="P253" s="4"/>
    </row>
    <row r="254" spans="1:16" ht="12.75">
      <c r="A254" s="4">
        <v>50</v>
      </c>
      <c r="B254" s="4">
        <v>1</v>
      </c>
      <c r="C254" s="4">
        <v>0</v>
      </c>
      <c r="D254" s="4">
        <v>2</v>
      </c>
      <c r="E254" s="4">
        <v>0</v>
      </c>
      <c r="F254" s="4">
        <f>ROUND(F253*0.18,O254)</f>
        <v>651337.62</v>
      </c>
      <c r="G254" s="4" t="s">
        <v>162</v>
      </c>
      <c r="H254" s="4" t="s">
        <v>163</v>
      </c>
      <c r="I254" s="4"/>
      <c r="J254" s="4"/>
      <c r="K254" s="4">
        <v>212</v>
      </c>
      <c r="L254" s="4">
        <v>25</v>
      </c>
      <c r="M254" s="4">
        <v>0</v>
      </c>
      <c r="N254" s="4" t="s">
        <v>2</v>
      </c>
      <c r="O254" s="4">
        <v>2</v>
      </c>
      <c r="P254" s="4"/>
    </row>
    <row r="255" spans="1:16" ht="12.75">
      <c r="A255" s="4">
        <v>50</v>
      </c>
      <c r="B255" s="4">
        <v>1</v>
      </c>
      <c r="C255" s="4">
        <v>0</v>
      </c>
      <c r="D255" s="4">
        <v>2</v>
      </c>
      <c r="E255" s="4">
        <v>0</v>
      </c>
      <c r="F255" s="4">
        <f>ROUND(F253+F254,O255)</f>
        <v>4269879.98</v>
      </c>
      <c r="G255" s="4" t="s">
        <v>164</v>
      </c>
      <c r="H255" s="4" t="s">
        <v>165</v>
      </c>
      <c r="I255" s="4"/>
      <c r="J255" s="4"/>
      <c r="K255" s="4">
        <v>212</v>
      </c>
      <c r="L255" s="4">
        <v>26</v>
      </c>
      <c r="M255" s="4">
        <v>0</v>
      </c>
      <c r="N255" s="4" t="s">
        <v>2</v>
      </c>
      <c r="O255" s="4">
        <v>2</v>
      </c>
      <c r="P255" s="4"/>
    </row>
    <row r="258" ht="12.75">
      <c r="A258">
        <v>-1</v>
      </c>
    </row>
    <row r="260" spans="1:15" ht="12.75">
      <c r="A260" s="3">
        <v>75</v>
      </c>
      <c r="B260" s="3" t="s">
        <v>166</v>
      </c>
      <c r="C260" s="3">
        <v>2015</v>
      </c>
      <c r="D260" s="3">
        <v>0</v>
      </c>
      <c r="E260" s="3">
        <v>1</v>
      </c>
      <c r="F260" s="3">
        <v>0</v>
      </c>
      <c r="G260" s="3">
        <v>0</v>
      </c>
      <c r="H260" s="3">
        <v>1</v>
      </c>
      <c r="I260" s="3">
        <v>0</v>
      </c>
      <c r="J260" s="3">
        <v>1</v>
      </c>
      <c r="K260" s="3">
        <v>78</v>
      </c>
      <c r="L260" s="3">
        <v>27</v>
      </c>
      <c r="M260" s="3">
        <v>0</v>
      </c>
      <c r="N260" s="3">
        <v>28967486</v>
      </c>
      <c r="O260" s="3">
        <v>1</v>
      </c>
    </row>
    <row r="264" spans="1:5" ht="12.75">
      <c r="A264">
        <v>65</v>
      </c>
      <c r="C264">
        <v>1</v>
      </c>
      <c r="D264">
        <v>0</v>
      </c>
      <c r="E264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167</v>
      </c>
      <c r="F1">
        <v>0</v>
      </c>
      <c r="G1">
        <v>0</v>
      </c>
      <c r="H1">
        <v>0</v>
      </c>
      <c r="I1" t="s">
        <v>1</v>
      </c>
      <c r="K1">
        <v>1</v>
      </c>
      <c r="L1">
        <v>54227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2</v>
      </c>
      <c r="I12" s="1">
        <v>0</v>
      </c>
      <c r="J12" s="1" t="s">
        <v>2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105</v>
      </c>
      <c r="S12" s="1"/>
      <c r="T12" s="1"/>
      <c r="U12" s="1" t="s">
        <v>2</v>
      </c>
      <c r="V12" s="1">
        <v>0</v>
      </c>
      <c r="W12" s="1" t="s">
        <v>2</v>
      </c>
      <c r="X12" s="1" t="s">
        <v>2</v>
      </c>
      <c r="Y12" s="1" t="s">
        <v>2</v>
      </c>
      <c r="Z12" s="1" t="s">
        <v>2</v>
      </c>
      <c r="AA12" s="1" t="s">
        <v>2</v>
      </c>
      <c r="AB12" s="1" t="s">
        <v>2</v>
      </c>
      <c r="AC12" s="1" t="s">
        <v>2</v>
      </c>
      <c r="AD12" s="1" t="s">
        <v>2</v>
      </c>
      <c r="AE12" s="1" t="s">
        <v>2</v>
      </c>
      <c r="AF12" s="1" t="s">
        <v>2</v>
      </c>
      <c r="AG12" s="1" t="s">
        <v>2</v>
      </c>
      <c r="AH12" s="1" t="s">
        <v>2</v>
      </c>
      <c r="AI12" s="1" t="s">
        <v>2</v>
      </c>
      <c r="AJ12" s="1" t="s">
        <v>2</v>
      </c>
      <c r="AK12" s="1"/>
      <c r="AL12" s="1" t="s">
        <v>2</v>
      </c>
      <c r="AM12" s="1" t="s">
        <v>2</v>
      </c>
      <c r="AN12" s="1" t="s">
        <v>2</v>
      </c>
      <c r="AO12" s="1"/>
      <c r="AP12" s="1" t="s">
        <v>2</v>
      </c>
      <c r="AQ12" s="1" t="s">
        <v>2</v>
      </c>
      <c r="AR12" s="1" t="s">
        <v>2</v>
      </c>
      <c r="AS12" s="1"/>
      <c r="AT12" s="1"/>
      <c r="AU12" s="1"/>
      <c r="AV12" s="1"/>
      <c r="AW12" s="1"/>
      <c r="AX12" s="1" t="s">
        <v>2</v>
      </c>
      <c r="AY12" s="1" t="s">
        <v>2</v>
      </c>
      <c r="AZ12" s="1" t="s">
        <v>2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2</v>
      </c>
      <c r="CF12" s="1">
        <v>0</v>
      </c>
      <c r="CG12" s="1">
        <v>0</v>
      </c>
      <c r="CH12" s="1">
        <v>8200</v>
      </c>
      <c r="CI12" s="1" t="s">
        <v>2</v>
      </c>
      <c r="CJ12" s="1" t="s">
        <v>2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28967486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10</v>
      </c>
      <c r="D16" s="5" t="s">
        <v>11</v>
      </c>
      <c r="E16" s="6">
        <v>840.69964</v>
      </c>
      <c r="F16" s="6">
        <v>0</v>
      </c>
      <c r="G16" s="6">
        <v>0</v>
      </c>
      <c r="H16" s="6">
        <v>2777.84272</v>
      </c>
      <c r="I16" s="6">
        <v>3618.54236</v>
      </c>
      <c r="J16" s="6">
        <v>184.3718</v>
      </c>
      <c r="AI16" s="5">
        <v>0</v>
      </c>
      <c r="AJ16" s="5">
        <v>-1</v>
      </c>
      <c r="AK16" s="5" t="s">
        <v>2</v>
      </c>
      <c r="AL16" s="5" t="s">
        <v>2</v>
      </c>
      <c r="AM16" s="5" t="s">
        <v>2</v>
      </c>
      <c r="AN16" s="5">
        <v>0</v>
      </c>
      <c r="AO16" s="5" t="s">
        <v>2</v>
      </c>
      <c r="AP16" s="5" t="s">
        <v>2</v>
      </c>
      <c r="AT16" s="6">
        <v>3168577.81</v>
      </c>
      <c r="AU16" s="6">
        <v>2469861.47</v>
      </c>
      <c r="AV16" s="6">
        <v>0</v>
      </c>
      <c r="AW16" s="6">
        <v>0</v>
      </c>
      <c r="AX16" s="6">
        <v>0</v>
      </c>
      <c r="AY16" s="6">
        <v>514344.54</v>
      </c>
      <c r="AZ16" s="6">
        <v>288063.9</v>
      </c>
      <c r="BA16" s="6">
        <v>184371.8</v>
      </c>
      <c r="BB16" s="6">
        <v>840699.64</v>
      </c>
      <c r="BC16" s="6">
        <v>0</v>
      </c>
      <c r="BD16" s="6">
        <v>2777842.72</v>
      </c>
      <c r="BE16" s="6">
        <v>0</v>
      </c>
      <c r="BF16" s="6">
        <v>1644.0423150000001</v>
      </c>
      <c r="BG16" s="6">
        <v>0</v>
      </c>
      <c r="BH16" s="6">
        <v>0</v>
      </c>
      <c r="BI16" s="6">
        <v>129060.27</v>
      </c>
      <c r="BJ16" s="6">
        <v>18437.18</v>
      </c>
      <c r="BK16" s="6">
        <v>3618542.36</v>
      </c>
    </row>
    <row r="18" spans="1:19" ht="12.75">
      <c r="A18">
        <v>51</v>
      </c>
      <c r="E18" s="7">
        <v>840.69964</v>
      </c>
      <c r="F18" s="7">
        <v>0</v>
      </c>
      <c r="G18" s="7">
        <v>0</v>
      </c>
      <c r="H18" s="7">
        <v>2777.84272</v>
      </c>
      <c r="I18" s="7">
        <v>3618.54236</v>
      </c>
      <c r="J18" s="7">
        <v>184.3718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3168577.81</v>
      </c>
      <c r="G20" s="4" t="s">
        <v>34</v>
      </c>
      <c r="H20" s="4" t="s">
        <v>35</v>
      </c>
      <c r="I20" s="4"/>
      <c r="J20" s="4"/>
      <c r="K20" s="4">
        <v>201</v>
      </c>
      <c r="L20" s="4">
        <v>1</v>
      </c>
      <c r="M20" s="4">
        <v>3</v>
      </c>
      <c r="N20" s="4" t="s">
        <v>2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2469861.47</v>
      </c>
      <c r="G21" s="4" t="s">
        <v>36</v>
      </c>
      <c r="H21" s="4" t="s">
        <v>37</v>
      </c>
      <c r="I21" s="4"/>
      <c r="J21" s="4"/>
      <c r="K21" s="4">
        <v>202</v>
      </c>
      <c r="L21" s="4">
        <v>2</v>
      </c>
      <c r="M21" s="4">
        <v>3</v>
      </c>
      <c r="N21" s="4" t="s">
        <v>2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38</v>
      </c>
      <c r="H22" s="4" t="s">
        <v>39</v>
      </c>
      <c r="I22" s="4"/>
      <c r="J22" s="4"/>
      <c r="K22" s="4">
        <v>222</v>
      </c>
      <c r="L22" s="4">
        <v>3</v>
      </c>
      <c r="M22" s="4">
        <v>3</v>
      </c>
      <c r="N22" s="4" t="s">
        <v>2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2469861.47</v>
      </c>
      <c r="G23" s="4" t="s">
        <v>40</v>
      </c>
      <c r="H23" s="4" t="s">
        <v>41</v>
      </c>
      <c r="I23" s="4"/>
      <c r="J23" s="4"/>
      <c r="K23" s="4">
        <v>225</v>
      </c>
      <c r="L23" s="4">
        <v>4</v>
      </c>
      <c r="M23" s="4">
        <v>3</v>
      </c>
      <c r="N23" s="4" t="s">
        <v>2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2469861.47</v>
      </c>
      <c r="G24" s="4" t="s">
        <v>42</v>
      </c>
      <c r="H24" s="4" t="s">
        <v>43</v>
      </c>
      <c r="I24" s="4"/>
      <c r="J24" s="4"/>
      <c r="K24" s="4">
        <v>226</v>
      </c>
      <c r="L24" s="4">
        <v>5</v>
      </c>
      <c r="M24" s="4">
        <v>3</v>
      </c>
      <c r="N24" s="4" t="s">
        <v>2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44</v>
      </c>
      <c r="H25" s="4" t="s">
        <v>45</v>
      </c>
      <c r="I25" s="4"/>
      <c r="J25" s="4"/>
      <c r="K25" s="4">
        <v>227</v>
      </c>
      <c r="L25" s="4">
        <v>6</v>
      </c>
      <c r="M25" s="4">
        <v>3</v>
      </c>
      <c r="N25" s="4" t="s">
        <v>2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2469861.47</v>
      </c>
      <c r="G26" s="4" t="s">
        <v>46</v>
      </c>
      <c r="H26" s="4" t="s">
        <v>47</v>
      </c>
      <c r="I26" s="4"/>
      <c r="J26" s="4"/>
      <c r="K26" s="4">
        <v>228</v>
      </c>
      <c r="L26" s="4">
        <v>7</v>
      </c>
      <c r="M26" s="4">
        <v>3</v>
      </c>
      <c r="N26" s="4" t="s">
        <v>2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48</v>
      </c>
      <c r="H27" s="4" t="s">
        <v>49</v>
      </c>
      <c r="I27" s="4"/>
      <c r="J27" s="4"/>
      <c r="K27" s="4">
        <v>216</v>
      </c>
      <c r="L27" s="4">
        <v>8</v>
      </c>
      <c r="M27" s="4">
        <v>3</v>
      </c>
      <c r="N27" s="4" t="s">
        <v>2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50</v>
      </c>
      <c r="H28" s="4" t="s">
        <v>51</v>
      </c>
      <c r="I28" s="4"/>
      <c r="J28" s="4"/>
      <c r="K28" s="4">
        <v>223</v>
      </c>
      <c r="L28" s="4">
        <v>9</v>
      </c>
      <c r="M28" s="4">
        <v>3</v>
      </c>
      <c r="N28" s="4" t="s">
        <v>2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52</v>
      </c>
      <c r="H29" s="4" t="s">
        <v>53</v>
      </c>
      <c r="I29" s="4"/>
      <c r="J29" s="4"/>
      <c r="K29" s="4">
        <v>229</v>
      </c>
      <c r="L29" s="4">
        <v>10</v>
      </c>
      <c r="M29" s="4">
        <v>3</v>
      </c>
      <c r="N29" s="4" t="s">
        <v>2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514344.54</v>
      </c>
      <c r="G30" s="4" t="s">
        <v>54</v>
      </c>
      <c r="H30" s="4" t="s">
        <v>55</v>
      </c>
      <c r="I30" s="4"/>
      <c r="J30" s="4"/>
      <c r="K30" s="4">
        <v>203</v>
      </c>
      <c r="L30" s="4">
        <v>11</v>
      </c>
      <c r="M30" s="4">
        <v>3</v>
      </c>
      <c r="N30" s="4" t="s">
        <v>2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288063.9</v>
      </c>
      <c r="G31" s="4" t="s">
        <v>56</v>
      </c>
      <c r="H31" s="4" t="s">
        <v>57</v>
      </c>
      <c r="I31" s="4"/>
      <c r="J31" s="4"/>
      <c r="K31" s="4">
        <v>204</v>
      </c>
      <c r="L31" s="4">
        <v>12</v>
      </c>
      <c r="M31" s="4">
        <v>3</v>
      </c>
      <c r="N31" s="4" t="s">
        <v>2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184371.8</v>
      </c>
      <c r="G32" s="4" t="s">
        <v>58</v>
      </c>
      <c r="H32" s="4" t="s">
        <v>59</v>
      </c>
      <c r="I32" s="4"/>
      <c r="J32" s="4"/>
      <c r="K32" s="4">
        <v>205</v>
      </c>
      <c r="L32" s="4">
        <v>13</v>
      </c>
      <c r="M32" s="4">
        <v>3</v>
      </c>
      <c r="N32" s="4" t="s">
        <v>2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840699.64</v>
      </c>
      <c r="G33" s="4" t="s">
        <v>60</v>
      </c>
      <c r="H33" s="4" t="s">
        <v>61</v>
      </c>
      <c r="I33" s="4"/>
      <c r="J33" s="4"/>
      <c r="K33" s="4">
        <v>214</v>
      </c>
      <c r="L33" s="4">
        <v>14</v>
      </c>
      <c r="M33" s="4">
        <v>3</v>
      </c>
      <c r="N33" s="4" t="s">
        <v>2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0</v>
      </c>
      <c r="G34" s="4" t="s">
        <v>62</v>
      </c>
      <c r="H34" s="4" t="s">
        <v>63</v>
      </c>
      <c r="I34" s="4"/>
      <c r="J34" s="4"/>
      <c r="K34" s="4">
        <v>215</v>
      </c>
      <c r="L34" s="4">
        <v>15</v>
      </c>
      <c r="M34" s="4">
        <v>3</v>
      </c>
      <c r="N34" s="4" t="s">
        <v>2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2777842.72</v>
      </c>
      <c r="G35" s="4" t="s">
        <v>64</v>
      </c>
      <c r="H35" s="4" t="s">
        <v>65</v>
      </c>
      <c r="I35" s="4"/>
      <c r="J35" s="4"/>
      <c r="K35" s="4">
        <v>217</v>
      </c>
      <c r="L35" s="4">
        <v>16</v>
      </c>
      <c r="M35" s="4">
        <v>3</v>
      </c>
      <c r="N35" s="4" t="s">
        <v>2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66</v>
      </c>
      <c r="H36" s="4" t="s">
        <v>67</v>
      </c>
      <c r="I36" s="4"/>
      <c r="J36" s="4"/>
      <c r="K36" s="4">
        <v>206</v>
      </c>
      <c r="L36" s="4">
        <v>17</v>
      </c>
      <c r="M36" s="4">
        <v>3</v>
      </c>
      <c r="N36" s="4" t="s">
        <v>2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1644.0423150000001</v>
      </c>
      <c r="G37" s="4" t="s">
        <v>68</v>
      </c>
      <c r="H37" s="4" t="s">
        <v>69</v>
      </c>
      <c r="I37" s="4"/>
      <c r="J37" s="4"/>
      <c r="K37" s="4">
        <v>207</v>
      </c>
      <c r="L37" s="4">
        <v>18</v>
      </c>
      <c r="M37" s="4">
        <v>3</v>
      </c>
      <c r="N37" s="4" t="s">
        <v>2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0</v>
      </c>
      <c r="G38" s="4" t="s">
        <v>70</v>
      </c>
      <c r="H38" s="4" t="s">
        <v>71</v>
      </c>
      <c r="I38" s="4"/>
      <c r="J38" s="4"/>
      <c r="K38" s="4">
        <v>208</v>
      </c>
      <c r="L38" s="4">
        <v>19</v>
      </c>
      <c r="M38" s="4">
        <v>3</v>
      </c>
      <c r="N38" s="4" t="s">
        <v>2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0</v>
      </c>
      <c r="G39" s="4" t="s">
        <v>72</v>
      </c>
      <c r="H39" s="4" t="s">
        <v>73</v>
      </c>
      <c r="I39" s="4"/>
      <c r="J39" s="4"/>
      <c r="K39" s="4">
        <v>209</v>
      </c>
      <c r="L39" s="4">
        <v>20</v>
      </c>
      <c r="M39" s="4">
        <v>3</v>
      </c>
      <c r="N39" s="4" t="s">
        <v>2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129060.27</v>
      </c>
      <c r="G40" s="4" t="s">
        <v>74</v>
      </c>
      <c r="H40" s="4" t="s">
        <v>75</v>
      </c>
      <c r="I40" s="4"/>
      <c r="J40" s="4"/>
      <c r="K40" s="4">
        <v>210</v>
      </c>
      <c r="L40" s="4">
        <v>21</v>
      </c>
      <c r="M40" s="4">
        <v>3</v>
      </c>
      <c r="N40" s="4" t="s">
        <v>2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18437.18</v>
      </c>
      <c r="G41" s="4" t="s">
        <v>76</v>
      </c>
      <c r="H41" s="4" t="s">
        <v>77</v>
      </c>
      <c r="I41" s="4"/>
      <c r="J41" s="4"/>
      <c r="K41" s="4">
        <v>211</v>
      </c>
      <c r="L41" s="4">
        <v>22</v>
      </c>
      <c r="M41" s="4">
        <v>3</v>
      </c>
      <c r="N41" s="4" t="s">
        <v>2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3618542.36</v>
      </c>
      <c r="G42" s="4" t="s">
        <v>78</v>
      </c>
      <c r="H42" s="4" t="s">
        <v>79</v>
      </c>
      <c r="I42" s="4"/>
      <c r="J42" s="4"/>
      <c r="K42" s="4">
        <v>224</v>
      </c>
      <c r="L42" s="4">
        <v>23</v>
      </c>
      <c r="M42" s="4">
        <v>3</v>
      </c>
      <c r="N42" s="4" t="s">
        <v>2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3618542.36</v>
      </c>
      <c r="G43" s="4" t="s">
        <v>160</v>
      </c>
      <c r="H43" s="4" t="s">
        <v>161</v>
      </c>
      <c r="I43" s="4"/>
      <c r="J43" s="4"/>
      <c r="K43" s="4">
        <v>212</v>
      </c>
      <c r="L43" s="4">
        <v>24</v>
      </c>
      <c r="M43" s="4">
        <v>0</v>
      </c>
      <c r="N43" s="4" t="s">
        <v>2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651337.62</v>
      </c>
      <c r="G44" s="4" t="s">
        <v>162</v>
      </c>
      <c r="H44" s="4" t="s">
        <v>163</v>
      </c>
      <c r="I44" s="4"/>
      <c r="J44" s="4"/>
      <c r="K44" s="4">
        <v>212</v>
      </c>
      <c r="L44" s="4">
        <v>25</v>
      </c>
      <c r="M44" s="4">
        <v>0</v>
      </c>
      <c r="N44" s="4" t="s">
        <v>2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4269879.98</v>
      </c>
      <c r="G45" s="4" t="s">
        <v>164</v>
      </c>
      <c r="H45" s="4" t="s">
        <v>165</v>
      </c>
      <c r="I45" s="4"/>
      <c r="J45" s="4"/>
      <c r="K45" s="4">
        <v>212</v>
      </c>
      <c r="L45" s="4">
        <v>26</v>
      </c>
      <c r="M45" s="4">
        <v>0</v>
      </c>
      <c r="N45" s="4" t="s">
        <v>2</v>
      </c>
      <c r="O45" s="4">
        <v>2</v>
      </c>
      <c r="P45" s="4"/>
    </row>
    <row r="47" ht="12.75">
      <c r="A47">
        <v>-1</v>
      </c>
    </row>
    <row r="50" spans="1:15" ht="12.75">
      <c r="A50" s="3">
        <v>75</v>
      </c>
      <c r="B50" s="3" t="s">
        <v>166</v>
      </c>
      <c r="C50" s="3">
        <v>2015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78</v>
      </c>
      <c r="L50" s="3">
        <v>27</v>
      </c>
      <c r="M50" s="3">
        <v>0</v>
      </c>
      <c r="N50" s="3">
        <v>28967486</v>
      </c>
      <c r="O50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6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ROW(Source!A27)</f>
        <v>27</v>
      </c>
      <c r="B1">
        <v>28967486</v>
      </c>
      <c r="C1">
        <v>28986212</v>
      </c>
      <c r="D1">
        <v>28376282</v>
      </c>
      <c r="E1">
        <v>28376277</v>
      </c>
      <c r="F1">
        <v>1</v>
      </c>
      <c r="G1">
        <v>28376277</v>
      </c>
      <c r="H1">
        <v>1</v>
      </c>
      <c r="I1" t="s">
        <v>168</v>
      </c>
      <c r="K1" t="s">
        <v>169</v>
      </c>
      <c r="L1">
        <v>1191</v>
      </c>
      <c r="N1">
        <v>1013</v>
      </c>
      <c r="O1" t="s">
        <v>170</v>
      </c>
      <c r="P1" t="s">
        <v>170</v>
      </c>
      <c r="Q1">
        <v>1</v>
      </c>
      <c r="W1">
        <v>0</v>
      </c>
      <c r="X1">
        <v>1283799515</v>
      </c>
      <c r="Y1">
        <v>0.66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0.66</v>
      </c>
      <c r="AV1">
        <v>1</v>
      </c>
      <c r="AW1">
        <v>2</v>
      </c>
      <c r="AX1">
        <v>28986213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Y1*Source!I27</f>
        <v>5.94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ht="12.75">
      <c r="A2">
        <f>ROW(Source!A27)</f>
        <v>27</v>
      </c>
      <c r="B2">
        <v>28967486</v>
      </c>
      <c r="C2">
        <v>28986212</v>
      </c>
      <c r="D2">
        <v>28473875</v>
      </c>
      <c r="E2">
        <v>1</v>
      </c>
      <c r="F2">
        <v>1</v>
      </c>
      <c r="G2">
        <v>28376277</v>
      </c>
      <c r="H2">
        <v>2</v>
      </c>
      <c r="I2" t="s">
        <v>171</v>
      </c>
      <c r="J2" t="s">
        <v>172</v>
      </c>
      <c r="K2" t="s">
        <v>173</v>
      </c>
      <c r="L2">
        <v>1368</v>
      </c>
      <c r="N2">
        <v>1011</v>
      </c>
      <c r="O2" t="s">
        <v>174</v>
      </c>
      <c r="P2" t="s">
        <v>174</v>
      </c>
      <c r="Q2">
        <v>1</v>
      </c>
      <c r="W2">
        <v>0</v>
      </c>
      <c r="X2">
        <v>-1074770656</v>
      </c>
      <c r="Y2">
        <v>0.15</v>
      </c>
      <c r="AA2">
        <v>0</v>
      </c>
      <c r="AB2">
        <v>371.97</v>
      </c>
      <c r="AC2">
        <v>283.57</v>
      </c>
      <c r="AD2">
        <v>0</v>
      </c>
      <c r="AE2">
        <v>0</v>
      </c>
      <c r="AF2">
        <v>371.97</v>
      </c>
      <c r="AG2">
        <v>283.57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0.15</v>
      </c>
      <c r="AV2">
        <v>0</v>
      </c>
      <c r="AW2">
        <v>2</v>
      </c>
      <c r="AX2">
        <v>28986214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Y2*Source!I27</f>
        <v>1.3499999999999999</v>
      </c>
      <c r="CY2">
        <f>AB2</f>
        <v>371.97</v>
      </c>
      <c r="CZ2">
        <f>AF2</f>
        <v>371.97</v>
      </c>
      <c r="DA2">
        <f>AJ2</f>
        <v>1</v>
      </c>
      <c r="DB2">
        <v>0</v>
      </c>
    </row>
    <row r="3" spans="1:106" ht="12.75">
      <c r="A3">
        <f>ROW(Source!A27)</f>
        <v>27</v>
      </c>
      <c r="B3">
        <v>28967486</v>
      </c>
      <c r="C3">
        <v>28986212</v>
      </c>
      <c r="D3">
        <v>28473234</v>
      </c>
      <c r="E3">
        <v>1</v>
      </c>
      <c r="F3">
        <v>1</v>
      </c>
      <c r="G3">
        <v>28376277</v>
      </c>
      <c r="H3">
        <v>2</v>
      </c>
      <c r="I3" t="s">
        <v>175</v>
      </c>
      <c r="J3" t="s">
        <v>176</v>
      </c>
      <c r="K3" t="s">
        <v>177</v>
      </c>
      <c r="L3">
        <v>1368</v>
      </c>
      <c r="N3">
        <v>1011</v>
      </c>
      <c r="O3" t="s">
        <v>174</v>
      </c>
      <c r="P3" t="s">
        <v>174</v>
      </c>
      <c r="Q3">
        <v>1</v>
      </c>
      <c r="W3">
        <v>0</v>
      </c>
      <c r="X3">
        <v>-1674232789</v>
      </c>
      <c r="Y3">
        <v>0.23</v>
      </c>
      <c r="AA3">
        <v>0</v>
      </c>
      <c r="AB3">
        <v>705.77</v>
      </c>
      <c r="AC3">
        <v>321.23</v>
      </c>
      <c r="AD3">
        <v>0</v>
      </c>
      <c r="AE3">
        <v>0</v>
      </c>
      <c r="AF3">
        <v>705.77</v>
      </c>
      <c r="AG3">
        <v>321.23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0.23</v>
      </c>
      <c r="AV3">
        <v>0</v>
      </c>
      <c r="AW3">
        <v>2</v>
      </c>
      <c r="AX3">
        <v>28986215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Y3*Source!I27</f>
        <v>2.0700000000000003</v>
      </c>
      <c r="CY3">
        <f>AB3</f>
        <v>705.77</v>
      </c>
      <c r="CZ3">
        <f>AF3</f>
        <v>705.77</v>
      </c>
      <c r="DA3">
        <f>AJ3</f>
        <v>1</v>
      </c>
      <c r="DB3">
        <v>0</v>
      </c>
    </row>
    <row r="4" spans="1:106" ht="12.75">
      <c r="A4">
        <f>ROW(Source!A27)</f>
        <v>27</v>
      </c>
      <c r="B4">
        <v>28967486</v>
      </c>
      <c r="C4">
        <v>28986212</v>
      </c>
      <c r="D4">
        <v>28475768</v>
      </c>
      <c r="E4">
        <v>1</v>
      </c>
      <c r="F4">
        <v>1</v>
      </c>
      <c r="G4">
        <v>28376277</v>
      </c>
      <c r="H4">
        <v>3</v>
      </c>
      <c r="I4" t="s">
        <v>22</v>
      </c>
      <c r="J4" t="s">
        <v>24</v>
      </c>
      <c r="K4" t="s">
        <v>23</v>
      </c>
      <c r="L4">
        <v>1354</v>
      </c>
      <c r="N4">
        <v>1010</v>
      </c>
      <c r="O4" t="s">
        <v>17</v>
      </c>
      <c r="P4" t="s">
        <v>17</v>
      </c>
      <c r="Q4">
        <v>1</v>
      </c>
      <c r="W4">
        <v>1</v>
      </c>
      <c r="X4">
        <v>280227849</v>
      </c>
      <c r="Y4">
        <v>-1</v>
      </c>
      <c r="AA4">
        <v>3266.88</v>
      </c>
      <c r="AB4">
        <v>0</v>
      </c>
      <c r="AC4">
        <v>0</v>
      </c>
      <c r="AD4">
        <v>0</v>
      </c>
      <c r="AE4">
        <v>3266.88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-1</v>
      </c>
      <c r="AV4">
        <v>0</v>
      </c>
      <c r="AW4">
        <v>2</v>
      </c>
      <c r="AX4">
        <v>28986216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Y4*Source!I27</f>
        <v>-9</v>
      </c>
      <c r="CY4">
        <f>AA4</f>
        <v>3266.88</v>
      </c>
      <c r="CZ4">
        <f>AE4</f>
        <v>3266.88</v>
      </c>
      <c r="DA4">
        <f>AI4</f>
        <v>1</v>
      </c>
      <c r="DB4">
        <v>0</v>
      </c>
    </row>
    <row r="5" spans="1:106" ht="12.75">
      <c r="A5">
        <f>ROW(Source!A27)</f>
        <v>27</v>
      </c>
      <c r="B5">
        <v>28967486</v>
      </c>
      <c r="C5">
        <v>28986212</v>
      </c>
      <c r="D5">
        <v>28475768</v>
      </c>
      <c r="E5">
        <v>1</v>
      </c>
      <c r="F5">
        <v>1</v>
      </c>
      <c r="G5">
        <v>28376277</v>
      </c>
      <c r="H5">
        <v>3</v>
      </c>
      <c r="I5" t="s">
        <v>22</v>
      </c>
      <c r="J5" t="s">
        <v>24</v>
      </c>
      <c r="K5" t="s">
        <v>23</v>
      </c>
      <c r="L5">
        <v>1354</v>
      </c>
      <c r="N5">
        <v>1010</v>
      </c>
      <c r="O5" t="s">
        <v>17</v>
      </c>
      <c r="P5" t="s">
        <v>17</v>
      </c>
      <c r="Q5">
        <v>1</v>
      </c>
      <c r="W5">
        <v>0</v>
      </c>
      <c r="X5">
        <v>280227849</v>
      </c>
      <c r="Y5">
        <v>0.666667</v>
      </c>
      <c r="AA5">
        <v>3266.88</v>
      </c>
      <c r="AB5">
        <v>0</v>
      </c>
      <c r="AC5">
        <v>0</v>
      </c>
      <c r="AD5">
        <v>0</v>
      </c>
      <c r="AE5">
        <v>3266.88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T5">
        <v>0.666667</v>
      </c>
      <c r="AV5">
        <v>0</v>
      </c>
      <c r="AW5">
        <v>1</v>
      </c>
      <c r="AX5">
        <v>-1</v>
      </c>
      <c r="AY5">
        <v>0</v>
      </c>
      <c r="AZ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Y5*Source!I27</f>
        <v>6.000003</v>
      </c>
      <c r="CY5">
        <f>AA5</f>
        <v>3266.88</v>
      </c>
      <c r="CZ5">
        <f>AE5</f>
        <v>3266.88</v>
      </c>
      <c r="DA5">
        <f>AI5</f>
        <v>1</v>
      </c>
      <c r="DB5">
        <v>0</v>
      </c>
    </row>
    <row r="6" spans="1:106" ht="12.75">
      <c r="A6">
        <f>ROW(Source!A27)</f>
        <v>27</v>
      </c>
      <c r="B6">
        <v>28967486</v>
      </c>
      <c r="C6">
        <v>28986212</v>
      </c>
      <c r="D6">
        <v>28475782</v>
      </c>
      <c r="E6">
        <v>1</v>
      </c>
      <c r="F6">
        <v>1</v>
      </c>
      <c r="G6">
        <v>28376277</v>
      </c>
      <c r="H6">
        <v>3</v>
      </c>
      <c r="I6" t="s">
        <v>27</v>
      </c>
      <c r="J6" t="s">
        <v>29</v>
      </c>
      <c r="K6" t="s">
        <v>28</v>
      </c>
      <c r="L6">
        <v>1354</v>
      </c>
      <c r="N6">
        <v>1010</v>
      </c>
      <c r="O6" t="s">
        <v>17</v>
      </c>
      <c r="P6" t="s">
        <v>17</v>
      </c>
      <c r="Q6">
        <v>1</v>
      </c>
      <c r="W6">
        <v>0</v>
      </c>
      <c r="X6">
        <v>-1827176958</v>
      </c>
      <c r="Y6">
        <v>0.333333</v>
      </c>
      <c r="AA6">
        <v>1793.91</v>
      </c>
      <c r="AB6">
        <v>0</v>
      </c>
      <c r="AC6">
        <v>0</v>
      </c>
      <c r="AD6">
        <v>0</v>
      </c>
      <c r="AE6">
        <v>1793.91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T6">
        <v>0.333333</v>
      </c>
      <c r="AV6">
        <v>0</v>
      </c>
      <c r="AW6">
        <v>1</v>
      </c>
      <c r="AX6">
        <v>-1</v>
      </c>
      <c r="AY6">
        <v>0</v>
      </c>
      <c r="AZ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2.999997</v>
      </c>
      <c r="CY6">
        <f>AA6</f>
        <v>1793.91</v>
      </c>
      <c r="CZ6">
        <f>AE6</f>
        <v>1793.91</v>
      </c>
      <c r="DA6">
        <f>AI6</f>
        <v>1</v>
      </c>
      <c r="DB6">
        <v>0</v>
      </c>
    </row>
    <row r="7" spans="1:106" ht="12.75">
      <c r="A7">
        <f>ROW(Source!A27)</f>
        <v>27</v>
      </c>
      <c r="B7">
        <v>28967486</v>
      </c>
      <c r="C7">
        <v>28986212</v>
      </c>
      <c r="D7">
        <v>28481705</v>
      </c>
      <c r="E7">
        <v>1</v>
      </c>
      <c r="F7">
        <v>1</v>
      </c>
      <c r="G7">
        <v>28376277</v>
      </c>
      <c r="H7">
        <v>3</v>
      </c>
      <c r="I7" t="s">
        <v>178</v>
      </c>
      <c r="J7" t="s">
        <v>179</v>
      </c>
      <c r="K7" t="s">
        <v>180</v>
      </c>
      <c r="L7">
        <v>1355</v>
      </c>
      <c r="N7">
        <v>1010</v>
      </c>
      <c r="O7" t="s">
        <v>181</v>
      </c>
      <c r="P7" t="s">
        <v>181</v>
      </c>
      <c r="Q7">
        <v>100</v>
      </c>
      <c r="W7">
        <v>0</v>
      </c>
      <c r="X7">
        <v>1781204746</v>
      </c>
      <c r="Y7">
        <v>0.12</v>
      </c>
      <c r="AA7">
        <v>147.49</v>
      </c>
      <c r="AB7">
        <v>0</v>
      </c>
      <c r="AC7">
        <v>0</v>
      </c>
      <c r="AD7">
        <v>0</v>
      </c>
      <c r="AE7">
        <v>147.49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0.12</v>
      </c>
      <c r="AV7">
        <v>0</v>
      </c>
      <c r="AW7">
        <v>2</v>
      </c>
      <c r="AX7">
        <v>28986217</v>
      </c>
      <c r="AY7">
        <v>1</v>
      </c>
      <c r="AZ7">
        <v>0</v>
      </c>
      <c r="BA7">
        <v>5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Y7*Source!I27</f>
        <v>1.08</v>
      </c>
      <c r="CY7">
        <f>AA7</f>
        <v>147.49</v>
      </c>
      <c r="CZ7">
        <f>AE7</f>
        <v>147.49</v>
      </c>
      <c r="DA7">
        <f>AI7</f>
        <v>1</v>
      </c>
      <c r="DB7">
        <v>0</v>
      </c>
    </row>
    <row r="8" spans="1:106" ht="12.75">
      <c r="A8">
        <f>ROW(Source!A31)</f>
        <v>31</v>
      </c>
      <c r="B8">
        <v>28967486</v>
      </c>
      <c r="C8">
        <v>28986225</v>
      </c>
      <c r="D8">
        <v>28376282</v>
      </c>
      <c r="E8">
        <v>28376277</v>
      </c>
      <c r="F8">
        <v>1</v>
      </c>
      <c r="G8">
        <v>28376277</v>
      </c>
      <c r="H8">
        <v>1</v>
      </c>
      <c r="I8" t="s">
        <v>168</v>
      </c>
      <c r="K8" t="s">
        <v>169</v>
      </c>
      <c r="L8">
        <v>1191</v>
      </c>
      <c r="N8">
        <v>1013</v>
      </c>
      <c r="O8" t="s">
        <v>170</v>
      </c>
      <c r="P8" t="s">
        <v>170</v>
      </c>
      <c r="Q8">
        <v>1</v>
      </c>
      <c r="W8">
        <v>0</v>
      </c>
      <c r="X8">
        <v>1283799515</v>
      </c>
      <c r="Y8">
        <v>0.66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0.66</v>
      </c>
      <c r="AV8">
        <v>1</v>
      </c>
      <c r="AW8">
        <v>2</v>
      </c>
      <c r="AX8">
        <v>28986226</v>
      </c>
      <c r="AY8">
        <v>1</v>
      </c>
      <c r="AZ8">
        <v>0</v>
      </c>
      <c r="BA8">
        <v>6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5.94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ht="12.75">
      <c r="A9">
        <f>ROW(Source!A31)</f>
        <v>31</v>
      </c>
      <c r="B9">
        <v>28967486</v>
      </c>
      <c r="C9">
        <v>28986225</v>
      </c>
      <c r="D9">
        <v>28473875</v>
      </c>
      <c r="E9">
        <v>1</v>
      </c>
      <c r="F9">
        <v>1</v>
      </c>
      <c r="G9">
        <v>28376277</v>
      </c>
      <c r="H9">
        <v>2</v>
      </c>
      <c r="I9" t="s">
        <v>171</v>
      </c>
      <c r="J9" t="s">
        <v>172</v>
      </c>
      <c r="K9" t="s">
        <v>173</v>
      </c>
      <c r="L9">
        <v>1368</v>
      </c>
      <c r="N9">
        <v>1011</v>
      </c>
      <c r="O9" t="s">
        <v>174</v>
      </c>
      <c r="P9" t="s">
        <v>174</v>
      </c>
      <c r="Q9">
        <v>1</v>
      </c>
      <c r="W9">
        <v>0</v>
      </c>
      <c r="X9">
        <v>-1074770656</v>
      </c>
      <c r="Y9">
        <v>0.141</v>
      </c>
      <c r="AA9">
        <v>0</v>
      </c>
      <c r="AB9">
        <v>371.97</v>
      </c>
      <c r="AC9">
        <v>283.57</v>
      </c>
      <c r="AD9">
        <v>0</v>
      </c>
      <c r="AE9">
        <v>0</v>
      </c>
      <c r="AF9">
        <v>371.97</v>
      </c>
      <c r="AG9">
        <v>283.57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0.141</v>
      </c>
      <c r="AV9">
        <v>0</v>
      </c>
      <c r="AW9">
        <v>2</v>
      </c>
      <c r="AX9">
        <v>28986227</v>
      </c>
      <c r="AY9">
        <v>1</v>
      </c>
      <c r="AZ9">
        <v>0</v>
      </c>
      <c r="BA9">
        <v>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1.269</v>
      </c>
      <c r="CY9">
        <f>AB9</f>
        <v>371.97</v>
      </c>
      <c r="CZ9">
        <f>AF9</f>
        <v>371.97</v>
      </c>
      <c r="DA9">
        <f>AJ9</f>
        <v>1</v>
      </c>
      <c r="DB9">
        <v>0</v>
      </c>
    </row>
    <row r="10" spans="1:106" ht="12.75">
      <c r="A10">
        <f>ROW(Source!A31)</f>
        <v>31</v>
      </c>
      <c r="B10">
        <v>28967486</v>
      </c>
      <c r="C10">
        <v>28986225</v>
      </c>
      <c r="D10">
        <v>28473234</v>
      </c>
      <c r="E10">
        <v>1</v>
      </c>
      <c r="F10">
        <v>1</v>
      </c>
      <c r="G10">
        <v>28376277</v>
      </c>
      <c r="H10">
        <v>2</v>
      </c>
      <c r="I10" t="s">
        <v>175</v>
      </c>
      <c r="J10" t="s">
        <v>176</v>
      </c>
      <c r="K10" t="s">
        <v>177</v>
      </c>
      <c r="L10">
        <v>1368</v>
      </c>
      <c r="N10">
        <v>1011</v>
      </c>
      <c r="O10" t="s">
        <v>174</v>
      </c>
      <c r="P10" t="s">
        <v>174</v>
      </c>
      <c r="Q10">
        <v>1</v>
      </c>
      <c r="W10">
        <v>0</v>
      </c>
      <c r="X10">
        <v>-1674232789</v>
      </c>
      <c r="Y10">
        <v>0.21</v>
      </c>
      <c r="AA10">
        <v>0</v>
      </c>
      <c r="AB10">
        <v>705.77</v>
      </c>
      <c r="AC10">
        <v>321.23</v>
      </c>
      <c r="AD10">
        <v>0</v>
      </c>
      <c r="AE10">
        <v>0</v>
      </c>
      <c r="AF10">
        <v>705.77</v>
      </c>
      <c r="AG10">
        <v>321.23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0.21</v>
      </c>
      <c r="AV10">
        <v>0</v>
      </c>
      <c r="AW10">
        <v>2</v>
      </c>
      <c r="AX10">
        <v>28986228</v>
      </c>
      <c r="AY10">
        <v>1</v>
      </c>
      <c r="AZ10">
        <v>0</v>
      </c>
      <c r="BA10">
        <v>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1.89</v>
      </c>
      <c r="CY10">
        <f>AB10</f>
        <v>705.77</v>
      </c>
      <c r="CZ10">
        <f>AF10</f>
        <v>705.77</v>
      </c>
      <c r="DA10">
        <f>AJ10</f>
        <v>1</v>
      </c>
      <c r="DB10">
        <v>0</v>
      </c>
    </row>
    <row r="11" spans="1:106" ht="12.75">
      <c r="A11">
        <f>ROW(Source!A63)</f>
        <v>63</v>
      </c>
      <c r="B11">
        <v>28967486</v>
      </c>
      <c r="C11">
        <v>28986280</v>
      </c>
      <c r="D11">
        <v>28376282</v>
      </c>
      <c r="E11">
        <v>28376277</v>
      </c>
      <c r="F11">
        <v>1</v>
      </c>
      <c r="G11">
        <v>28376277</v>
      </c>
      <c r="H11">
        <v>1</v>
      </c>
      <c r="I11" t="s">
        <v>168</v>
      </c>
      <c r="K11" t="s">
        <v>169</v>
      </c>
      <c r="L11">
        <v>1191</v>
      </c>
      <c r="N11">
        <v>1013</v>
      </c>
      <c r="O11" t="s">
        <v>170</v>
      </c>
      <c r="P11" t="s">
        <v>170</v>
      </c>
      <c r="Q11">
        <v>1</v>
      </c>
      <c r="W11">
        <v>0</v>
      </c>
      <c r="X11">
        <v>1283799515</v>
      </c>
      <c r="Y11">
        <v>0.54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0.54</v>
      </c>
      <c r="AV11">
        <v>1</v>
      </c>
      <c r="AW11">
        <v>2</v>
      </c>
      <c r="AX11">
        <v>28986281</v>
      </c>
      <c r="AY11">
        <v>1</v>
      </c>
      <c r="AZ11">
        <v>0</v>
      </c>
      <c r="BA11">
        <v>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Y11*Source!I63</f>
        <v>523.8000000000001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ROW(Source!A63)</f>
        <v>63</v>
      </c>
      <c r="B12">
        <v>28967486</v>
      </c>
      <c r="C12">
        <v>28986280</v>
      </c>
      <c r="D12">
        <v>28473875</v>
      </c>
      <c r="E12">
        <v>1</v>
      </c>
      <c r="F12">
        <v>1</v>
      </c>
      <c r="G12">
        <v>28376277</v>
      </c>
      <c r="H12">
        <v>2</v>
      </c>
      <c r="I12" t="s">
        <v>171</v>
      </c>
      <c r="J12" t="s">
        <v>172</v>
      </c>
      <c r="K12" t="s">
        <v>173</v>
      </c>
      <c r="L12">
        <v>1368</v>
      </c>
      <c r="N12">
        <v>1011</v>
      </c>
      <c r="O12" t="s">
        <v>174</v>
      </c>
      <c r="P12" t="s">
        <v>174</v>
      </c>
      <c r="Q12">
        <v>1</v>
      </c>
      <c r="W12">
        <v>0</v>
      </c>
      <c r="X12">
        <v>-1074770656</v>
      </c>
      <c r="Y12">
        <v>0.19</v>
      </c>
      <c r="AA12">
        <v>0</v>
      </c>
      <c r="AB12">
        <v>371.97</v>
      </c>
      <c r="AC12">
        <v>283.57</v>
      </c>
      <c r="AD12">
        <v>0</v>
      </c>
      <c r="AE12">
        <v>0</v>
      </c>
      <c r="AF12">
        <v>371.97</v>
      </c>
      <c r="AG12">
        <v>283.57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0.19</v>
      </c>
      <c r="AV12">
        <v>0</v>
      </c>
      <c r="AW12">
        <v>2</v>
      </c>
      <c r="AX12">
        <v>28986282</v>
      </c>
      <c r="AY12">
        <v>1</v>
      </c>
      <c r="AZ12">
        <v>0</v>
      </c>
      <c r="BA12">
        <v>10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Y12*Source!I63</f>
        <v>184.3</v>
      </c>
      <c r="CY12">
        <f>AB12</f>
        <v>371.97</v>
      </c>
      <c r="CZ12">
        <f>AF12</f>
        <v>371.97</v>
      </c>
      <c r="DA12">
        <f>AJ12</f>
        <v>1</v>
      </c>
      <c r="DB12">
        <v>0</v>
      </c>
    </row>
    <row r="13" spans="1:106" ht="12.75">
      <c r="A13">
        <f>ROW(Source!A63)</f>
        <v>63</v>
      </c>
      <c r="B13">
        <v>28967486</v>
      </c>
      <c r="C13">
        <v>28986280</v>
      </c>
      <c r="D13">
        <v>28473234</v>
      </c>
      <c r="E13">
        <v>1</v>
      </c>
      <c r="F13">
        <v>1</v>
      </c>
      <c r="G13">
        <v>28376277</v>
      </c>
      <c r="H13">
        <v>2</v>
      </c>
      <c r="I13" t="s">
        <v>175</v>
      </c>
      <c r="J13" t="s">
        <v>176</v>
      </c>
      <c r="K13" t="s">
        <v>177</v>
      </c>
      <c r="L13">
        <v>1368</v>
      </c>
      <c r="N13">
        <v>1011</v>
      </c>
      <c r="O13" t="s">
        <v>174</v>
      </c>
      <c r="P13" t="s">
        <v>174</v>
      </c>
      <c r="Q13">
        <v>1</v>
      </c>
      <c r="W13">
        <v>0</v>
      </c>
      <c r="X13">
        <v>-1674232789</v>
      </c>
      <c r="Y13">
        <v>0.23</v>
      </c>
      <c r="AA13">
        <v>0</v>
      </c>
      <c r="AB13">
        <v>705.77</v>
      </c>
      <c r="AC13">
        <v>321.23</v>
      </c>
      <c r="AD13">
        <v>0</v>
      </c>
      <c r="AE13">
        <v>0</v>
      </c>
      <c r="AF13">
        <v>705.77</v>
      </c>
      <c r="AG13">
        <v>321.23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0.23</v>
      </c>
      <c r="AV13">
        <v>0</v>
      </c>
      <c r="AW13">
        <v>2</v>
      </c>
      <c r="AX13">
        <v>28986283</v>
      </c>
      <c r="AY13">
        <v>1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Y13*Source!I63</f>
        <v>223.10000000000002</v>
      </c>
      <c r="CY13">
        <f>AB13</f>
        <v>705.77</v>
      </c>
      <c r="CZ13">
        <f>AF13</f>
        <v>705.77</v>
      </c>
      <c r="DA13">
        <f>AJ13</f>
        <v>1</v>
      </c>
      <c r="DB13">
        <v>0</v>
      </c>
    </row>
    <row r="14" spans="1:106" ht="12.75">
      <c r="A14">
        <f>ROW(Source!A63)</f>
        <v>63</v>
      </c>
      <c r="B14">
        <v>28967486</v>
      </c>
      <c r="C14">
        <v>28986280</v>
      </c>
      <c r="D14">
        <v>28475767</v>
      </c>
      <c r="E14">
        <v>1</v>
      </c>
      <c r="F14">
        <v>1</v>
      </c>
      <c r="G14">
        <v>28376277</v>
      </c>
      <c r="H14">
        <v>3</v>
      </c>
      <c r="I14" t="s">
        <v>86</v>
      </c>
      <c r="J14" t="s">
        <v>88</v>
      </c>
      <c r="K14" t="s">
        <v>87</v>
      </c>
      <c r="L14">
        <v>1354</v>
      </c>
      <c r="N14">
        <v>1010</v>
      </c>
      <c r="O14" t="s">
        <v>17</v>
      </c>
      <c r="P14" t="s">
        <v>17</v>
      </c>
      <c r="Q14">
        <v>1</v>
      </c>
      <c r="W14">
        <v>1</v>
      </c>
      <c r="X14">
        <v>104723678</v>
      </c>
      <c r="Y14">
        <v>-1</v>
      </c>
      <c r="AA14">
        <v>987.81</v>
      </c>
      <c r="AB14">
        <v>0</v>
      </c>
      <c r="AC14">
        <v>0</v>
      </c>
      <c r="AD14">
        <v>0</v>
      </c>
      <c r="AE14">
        <v>987.81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-1</v>
      </c>
      <c r="AV14">
        <v>0</v>
      </c>
      <c r="AW14">
        <v>2</v>
      </c>
      <c r="AX14">
        <v>28986284</v>
      </c>
      <c r="AY14">
        <v>1</v>
      </c>
      <c r="AZ14">
        <v>6144</v>
      </c>
      <c r="BA14"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Y14*Source!I63</f>
        <v>-970</v>
      </c>
      <c r="CY14">
        <f>AA14</f>
        <v>987.81</v>
      </c>
      <c r="CZ14">
        <f>AE14</f>
        <v>987.81</v>
      </c>
      <c r="DA14">
        <f>AI14</f>
        <v>1</v>
      </c>
      <c r="DB14">
        <v>0</v>
      </c>
    </row>
    <row r="15" spans="1:106" ht="12.75">
      <c r="A15">
        <f>ROW(Source!A63)</f>
        <v>63</v>
      </c>
      <c r="B15">
        <v>28967486</v>
      </c>
      <c r="C15">
        <v>28986280</v>
      </c>
      <c r="D15">
        <v>28475767</v>
      </c>
      <c r="E15">
        <v>1</v>
      </c>
      <c r="F15">
        <v>1</v>
      </c>
      <c r="G15">
        <v>28376277</v>
      </c>
      <c r="H15">
        <v>3</v>
      </c>
      <c r="I15" t="s">
        <v>86</v>
      </c>
      <c r="J15" t="s">
        <v>88</v>
      </c>
      <c r="K15" t="s">
        <v>87</v>
      </c>
      <c r="L15">
        <v>1354</v>
      </c>
      <c r="N15">
        <v>1010</v>
      </c>
      <c r="O15" t="s">
        <v>17</v>
      </c>
      <c r="P15" t="s">
        <v>17</v>
      </c>
      <c r="Q15">
        <v>1</v>
      </c>
      <c r="W15">
        <v>0</v>
      </c>
      <c r="X15">
        <v>104723678</v>
      </c>
      <c r="Y15">
        <v>0.3</v>
      </c>
      <c r="AA15">
        <v>987.81</v>
      </c>
      <c r="AB15">
        <v>0</v>
      </c>
      <c r="AC15">
        <v>0</v>
      </c>
      <c r="AD15">
        <v>0</v>
      </c>
      <c r="AE15">
        <v>987.81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0.3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Y15*Source!I63</f>
        <v>291</v>
      </c>
      <c r="CY15">
        <f>AA15</f>
        <v>987.81</v>
      </c>
      <c r="CZ15">
        <f>AE15</f>
        <v>987.81</v>
      </c>
      <c r="DA15">
        <f>AI15</f>
        <v>1</v>
      </c>
      <c r="DB15">
        <v>0</v>
      </c>
    </row>
    <row r="16" spans="1:106" ht="12.75">
      <c r="A16">
        <f>ROW(Source!A63)</f>
        <v>63</v>
      </c>
      <c r="B16">
        <v>28967486</v>
      </c>
      <c r="C16">
        <v>28986280</v>
      </c>
      <c r="D16">
        <v>28475780</v>
      </c>
      <c r="E16">
        <v>1</v>
      </c>
      <c r="F16">
        <v>1</v>
      </c>
      <c r="G16">
        <v>28376277</v>
      </c>
      <c r="H16">
        <v>3</v>
      </c>
      <c r="I16" t="s">
        <v>91</v>
      </c>
      <c r="J16" t="s">
        <v>93</v>
      </c>
      <c r="K16" t="s">
        <v>92</v>
      </c>
      <c r="L16">
        <v>1354</v>
      </c>
      <c r="N16">
        <v>1010</v>
      </c>
      <c r="O16" t="s">
        <v>17</v>
      </c>
      <c r="P16" t="s">
        <v>17</v>
      </c>
      <c r="Q16">
        <v>1</v>
      </c>
      <c r="W16">
        <v>0</v>
      </c>
      <c r="X16">
        <v>-1506050384</v>
      </c>
      <c r="Y16">
        <v>0.7</v>
      </c>
      <c r="AA16">
        <v>516.68</v>
      </c>
      <c r="AB16">
        <v>0</v>
      </c>
      <c r="AC16">
        <v>0</v>
      </c>
      <c r="AD16">
        <v>0</v>
      </c>
      <c r="AE16">
        <v>516.68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0.7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Y16*Source!I63</f>
        <v>679</v>
      </c>
      <c r="CY16">
        <f>AA16</f>
        <v>516.68</v>
      </c>
      <c r="CZ16">
        <f>AE16</f>
        <v>516.68</v>
      </c>
      <c r="DA16">
        <f>AI16</f>
        <v>1</v>
      </c>
      <c r="DB16">
        <v>0</v>
      </c>
    </row>
    <row r="17" spans="1:106" ht="12.75">
      <c r="A17">
        <f>ROW(Source!A67)</f>
        <v>67</v>
      </c>
      <c r="B17">
        <v>28967486</v>
      </c>
      <c r="C17">
        <v>28986290</v>
      </c>
      <c r="D17">
        <v>28376282</v>
      </c>
      <c r="E17">
        <v>28376277</v>
      </c>
      <c r="F17">
        <v>1</v>
      </c>
      <c r="G17">
        <v>28376277</v>
      </c>
      <c r="H17">
        <v>1</v>
      </c>
      <c r="I17" t="s">
        <v>168</v>
      </c>
      <c r="K17" t="s">
        <v>169</v>
      </c>
      <c r="L17">
        <v>1191</v>
      </c>
      <c r="N17">
        <v>1013</v>
      </c>
      <c r="O17" t="s">
        <v>170</v>
      </c>
      <c r="P17" t="s">
        <v>170</v>
      </c>
      <c r="Q17">
        <v>1</v>
      </c>
      <c r="W17">
        <v>0</v>
      </c>
      <c r="X17">
        <v>1283799515</v>
      </c>
      <c r="Y17">
        <v>0.34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0.34</v>
      </c>
      <c r="AV17">
        <v>1</v>
      </c>
      <c r="AW17">
        <v>2</v>
      </c>
      <c r="AX17">
        <v>28986291</v>
      </c>
      <c r="AY17">
        <v>1</v>
      </c>
      <c r="AZ17">
        <v>0</v>
      </c>
      <c r="BA17">
        <v>13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Y17*Source!I67</f>
        <v>329.8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ht="12.75">
      <c r="A18">
        <f>ROW(Source!A67)</f>
        <v>67</v>
      </c>
      <c r="B18">
        <v>28967486</v>
      </c>
      <c r="C18">
        <v>28986290</v>
      </c>
      <c r="D18">
        <v>28473875</v>
      </c>
      <c r="E18">
        <v>1</v>
      </c>
      <c r="F18">
        <v>1</v>
      </c>
      <c r="G18">
        <v>28376277</v>
      </c>
      <c r="H18">
        <v>2</v>
      </c>
      <c r="I18" t="s">
        <v>171</v>
      </c>
      <c r="J18" t="s">
        <v>172</v>
      </c>
      <c r="K18" t="s">
        <v>173</v>
      </c>
      <c r="L18">
        <v>1368</v>
      </c>
      <c r="N18">
        <v>1011</v>
      </c>
      <c r="O18" t="s">
        <v>174</v>
      </c>
      <c r="P18" t="s">
        <v>174</v>
      </c>
      <c r="Q18">
        <v>1</v>
      </c>
      <c r="W18">
        <v>0</v>
      </c>
      <c r="X18">
        <v>-1074770656</v>
      </c>
      <c r="Y18">
        <v>0.095</v>
      </c>
      <c r="AA18">
        <v>0</v>
      </c>
      <c r="AB18">
        <v>371.97</v>
      </c>
      <c r="AC18">
        <v>283.57</v>
      </c>
      <c r="AD18">
        <v>0</v>
      </c>
      <c r="AE18">
        <v>0</v>
      </c>
      <c r="AF18">
        <v>371.97</v>
      </c>
      <c r="AG18">
        <v>283.57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0.095</v>
      </c>
      <c r="AV18">
        <v>0</v>
      </c>
      <c r="AW18">
        <v>2</v>
      </c>
      <c r="AX18">
        <v>28986292</v>
      </c>
      <c r="AY18">
        <v>1</v>
      </c>
      <c r="AZ18">
        <v>0</v>
      </c>
      <c r="BA18">
        <v>14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Y18*Source!I67</f>
        <v>92.15</v>
      </c>
      <c r="CY18">
        <f>AB18</f>
        <v>371.97</v>
      </c>
      <c r="CZ18">
        <f>AF18</f>
        <v>371.97</v>
      </c>
      <c r="DA18">
        <f>AJ18</f>
        <v>1</v>
      </c>
      <c r="DB18">
        <v>0</v>
      </c>
    </row>
    <row r="19" spans="1:106" ht="12.75">
      <c r="A19">
        <f>ROW(Source!A67)</f>
        <v>67</v>
      </c>
      <c r="B19">
        <v>28967486</v>
      </c>
      <c r="C19">
        <v>28986290</v>
      </c>
      <c r="D19">
        <v>28473234</v>
      </c>
      <c r="E19">
        <v>1</v>
      </c>
      <c r="F19">
        <v>1</v>
      </c>
      <c r="G19">
        <v>28376277</v>
      </c>
      <c r="H19">
        <v>2</v>
      </c>
      <c r="I19" t="s">
        <v>175</v>
      </c>
      <c r="J19" t="s">
        <v>176</v>
      </c>
      <c r="K19" t="s">
        <v>177</v>
      </c>
      <c r="L19">
        <v>1368</v>
      </c>
      <c r="N19">
        <v>1011</v>
      </c>
      <c r="O19" t="s">
        <v>174</v>
      </c>
      <c r="P19" t="s">
        <v>174</v>
      </c>
      <c r="Q19">
        <v>1</v>
      </c>
      <c r="W19">
        <v>0</v>
      </c>
      <c r="X19">
        <v>-1674232789</v>
      </c>
      <c r="Y19">
        <v>0.125</v>
      </c>
      <c r="AA19">
        <v>0</v>
      </c>
      <c r="AB19">
        <v>705.77</v>
      </c>
      <c r="AC19">
        <v>321.23</v>
      </c>
      <c r="AD19">
        <v>0</v>
      </c>
      <c r="AE19">
        <v>0</v>
      </c>
      <c r="AF19">
        <v>705.77</v>
      </c>
      <c r="AG19">
        <v>321.23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0.125</v>
      </c>
      <c r="AV19">
        <v>0</v>
      </c>
      <c r="AW19">
        <v>2</v>
      </c>
      <c r="AX19">
        <v>28986293</v>
      </c>
      <c r="AY19">
        <v>1</v>
      </c>
      <c r="AZ19">
        <v>0</v>
      </c>
      <c r="BA19">
        <v>15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Y19*Source!I67</f>
        <v>121.25</v>
      </c>
      <c r="CY19">
        <f>AB19</f>
        <v>705.77</v>
      </c>
      <c r="CZ19">
        <f>AF19</f>
        <v>705.77</v>
      </c>
      <c r="DA19">
        <f>AJ19</f>
        <v>1</v>
      </c>
      <c r="DB19">
        <v>0</v>
      </c>
    </row>
    <row r="20" spans="1:106" ht="12.75">
      <c r="A20">
        <f>ROW(Source!A99)</f>
        <v>99</v>
      </c>
      <c r="B20">
        <v>28967486</v>
      </c>
      <c r="C20">
        <v>28986344</v>
      </c>
      <c r="D20">
        <v>28376282</v>
      </c>
      <c r="E20">
        <v>28376277</v>
      </c>
      <c r="F20">
        <v>1</v>
      </c>
      <c r="G20">
        <v>28376277</v>
      </c>
      <c r="H20">
        <v>1</v>
      </c>
      <c r="I20" t="s">
        <v>168</v>
      </c>
      <c r="K20" t="s">
        <v>169</v>
      </c>
      <c r="L20">
        <v>1191</v>
      </c>
      <c r="N20">
        <v>1013</v>
      </c>
      <c r="O20" t="s">
        <v>170</v>
      </c>
      <c r="P20" t="s">
        <v>170</v>
      </c>
      <c r="Q20">
        <v>1</v>
      </c>
      <c r="W20">
        <v>0</v>
      </c>
      <c r="X20">
        <v>1283799515</v>
      </c>
      <c r="Y20">
        <v>0.43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0.43</v>
      </c>
      <c r="AV20">
        <v>1</v>
      </c>
      <c r="AW20">
        <v>2</v>
      </c>
      <c r="AX20">
        <v>28986415</v>
      </c>
      <c r="AY20">
        <v>1</v>
      </c>
      <c r="AZ20">
        <v>0</v>
      </c>
      <c r="BA20">
        <v>16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Y20*Source!I99</f>
        <v>258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ht="12.75">
      <c r="A21">
        <f>ROW(Source!A99)</f>
        <v>99</v>
      </c>
      <c r="B21">
        <v>28967486</v>
      </c>
      <c r="C21">
        <v>28986344</v>
      </c>
      <c r="D21">
        <v>28473875</v>
      </c>
      <c r="E21">
        <v>1</v>
      </c>
      <c r="F21">
        <v>1</v>
      </c>
      <c r="G21">
        <v>28376277</v>
      </c>
      <c r="H21">
        <v>2</v>
      </c>
      <c r="I21" t="s">
        <v>171</v>
      </c>
      <c r="J21" t="s">
        <v>172</v>
      </c>
      <c r="K21" t="s">
        <v>173</v>
      </c>
      <c r="L21">
        <v>1368</v>
      </c>
      <c r="N21">
        <v>1011</v>
      </c>
      <c r="O21" t="s">
        <v>174</v>
      </c>
      <c r="P21" t="s">
        <v>174</v>
      </c>
      <c r="Q21">
        <v>1</v>
      </c>
      <c r="W21">
        <v>0</v>
      </c>
      <c r="X21">
        <v>-1074770656</v>
      </c>
      <c r="Y21">
        <v>0.15</v>
      </c>
      <c r="AA21">
        <v>0</v>
      </c>
      <c r="AB21">
        <v>371.97</v>
      </c>
      <c r="AC21">
        <v>283.57</v>
      </c>
      <c r="AD21">
        <v>0</v>
      </c>
      <c r="AE21">
        <v>0</v>
      </c>
      <c r="AF21">
        <v>371.97</v>
      </c>
      <c r="AG21">
        <v>283.57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0.15</v>
      </c>
      <c r="AV21">
        <v>0</v>
      </c>
      <c r="AW21">
        <v>2</v>
      </c>
      <c r="AX21">
        <v>28986416</v>
      </c>
      <c r="AY21">
        <v>1</v>
      </c>
      <c r="AZ21">
        <v>0</v>
      </c>
      <c r="BA21">
        <v>17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Y21*Source!I99</f>
        <v>90</v>
      </c>
      <c r="CY21">
        <f>AB21</f>
        <v>371.97</v>
      </c>
      <c r="CZ21">
        <f>AF21</f>
        <v>371.97</v>
      </c>
      <c r="DA21">
        <f>AJ21</f>
        <v>1</v>
      </c>
      <c r="DB21">
        <v>0</v>
      </c>
    </row>
    <row r="22" spans="1:106" ht="12.75">
      <c r="A22">
        <f>ROW(Source!A99)</f>
        <v>99</v>
      </c>
      <c r="B22">
        <v>28967486</v>
      </c>
      <c r="C22">
        <v>28986344</v>
      </c>
      <c r="D22">
        <v>28475766</v>
      </c>
      <c r="E22">
        <v>1</v>
      </c>
      <c r="F22">
        <v>1</v>
      </c>
      <c r="G22">
        <v>28376277</v>
      </c>
      <c r="H22">
        <v>3</v>
      </c>
      <c r="I22" t="s">
        <v>108</v>
      </c>
      <c r="J22" t="s">
        <v>110</v>
      </c>
      <c r="K22" t="s">
        <v>109</v>
      </c>
      <c r="L22">
        <v>1354</v>
      </c>
      <c r="N22">
        <v>1010</v>
      </c>
      <c r="O22" t="s">
        <v>17</v>
      </c>
      <c r="P22" t="s">
        <v>17</v>
      </c>
      <c r="Q22">
        <v>1</v>
      </c>
      <c r="W22">
        <v>0</v>
      </c>
      <c r="X22">
        <v>1474242262</v>
      </c>
      <c r="Y22">
        <v>0.3</v>
      </c>
      <c r="AA22">
        <v>927.29</v>
      </c>
      <c r="AB22">
        <v>0</v>
      </c>
      <c r="AC22">
        <v>0</v>
      </c>
      <c r="AD22">
        <v>0</v>
      </c>
      <c r="AE22">
        <v>927.29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0.3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Y22*Source!I99</f>
        <v>180</v>
      </c>
      <c r="CY22">
        <f>AA22</f>
        <v>927.29</v>
      </c>
      <c r="CZ22">
        <f>AE22</f>
        <v>927.29</v>
      </c>
      <c r="DA22">
        <f>AI22</f>
        <v>1</v>
      </c>
      <c r="DB22">
        <v>0</v>
      </c>
    </row>
    <row r="23" spans="1:106" ht="12.75">
      <c r="A23">
        <f>ROW(Source!A99)</f>
        <v>99</v>
      </c>
      <c r="B23">
        <v>28967486</v>
      </c>
      <c r="C23">
        <v>28986344</v>
      </c>
      <c r="D23">
        <v>28475779</v>
      </c>
      <c r="E23">
        <v>1</v>
      </c>
      <c r="F23">
        <v>1</v>
      </c>
      <c r="G23">
        <v>28376277</v>
      </c>
      <c r="H23">
        <v>3</v>
      </c>
      <c r="I23" t="s">
        <v>104</v>
      </c>
      <c r="J23" t="s">
        <v>106</v>
      </c>
      <c r="K23" t="s">
        <v>105</v>
      </c>
      <c r="L23">
        <v>1354</v>
      </c>
      <c r="N23">
        <v>1010</v>
      </c>
      <c r="O23" t="s">
        <v>17</v>
      </c>
      <c r="P23" t="s">
        <v>17</v>
      </c>
      <c r="Q23">
        <v>1</v>
      </c>
      <c r="W23">
        <v>1</v>
      </c>
      <c r="X23">
        <v>1923985146</v>
      </c>
      <c r="Y23">
        <v>-1</v>
      </c>
      <c r="AA23">
        <v>482.63</v>
      </c>
      <c r="AB23">
        <v>0</v>
      </c>
      <c r="AC23">
        <v>0</v>
      </c>
      <c r="AD23">
        <v>0</v>
      </c>
      <c r="AE23">
        <v>482.63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-1</v>
      </c>
      <c r="AV23">
        <v>0</v>
      </c>
      <c r="AW23">
        <v>2</v>
      </c>
      <c r="AX23">
        <v>28986417</v>
      </c>
      <c r="AY23">
        <v>1</v>
      </c>
      <c r="AZ23">
        <v>6144</v>
      </c>
      <c r="BA23">
        <v>18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Y23*Source!I99</f>
        <v>-600</v>
      </c>
      <c r="CY23">
        <f>AA23</f>
        <v>482.63</v>
      </c>
      <c r="CZ23">
        <f>AE23</f>
        <v>482.63</v>
      </c>
      <c r="DA23">
        <f>AI23</f>
        <v>1</v>
      </c>
      <c r="DB23">
        <v>0</v>
      </c>
    </row>
    <row r="24" spans="1:106" ht="12.75">
      <c r="A24">
        <f>ROW(Source!A99)</f>
        <v>99</v>
      </c>
      <c r="B24">
        <v>28967486</v>
      </c>
      <c r="C24">
        <v>28986344</v>
      </c>
      <c r="D24">
        <v>28475779</v>
      </c>
      <c r="E24">
        <v>1</v>
      </c>
      <c r="F24">
        <v>1</v>
      </c>
      <c r="G24">
        <v>28376277</v>
      </c>
      <c r="H24">
        <v>3</v>
      </c>
      <c r="I24" t="s">
        <v>104</v>
      </c>
      <c r="J24" t="s">
        <v>106</v>
      </c>
      <c r="K24" t="s">
        <v>105</v>
      </c>
      <c r="L24">
        <v>1354</v>
      </c>
      <c r="N24">
        <v>1010</v>
      </c>
      <c r="O24" t="s">
        <v>17</v>
      </c>
      <c r="P24" t="s">
        <v>17</v>
      </c>
      <c r="Q24">
        <v>1</v>
      </c>
      <c r="W24">
        <v>0</v>
      </c>
      <c r="X24">
        <v>1923985146</v>
      </c>
      <c r="Y24">
        <v>0.7</v>
      </c>
      <c r="AA24">
        <v>482.63</v>
      </c>
      <c r="AB24">
        <v>0</v>
      </c>
      <c r="AC24">
        <v>0</v>
      </c>
      <c r="AD24">
        <v>0</v>
      </c>
      <c r="AE24">
        <v>482.63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0.7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Y24*Source!I99</f>
        <v>420</v>
      </c>
      <c r="CY24">
        <f>AA24</f>
        <v>482.63</v>
      </c>
      <c r="CZ24">
        <f>AE24</f>
        <v>482.63</v>
      </c>
      <c r="DA24">
        <f>AI24</f>
        <v>1</v>
      </c>
      <c r="DB24">
        <v>0</v>
      </c>
    </row>
    <row r="25" spans="1:106" ht="12.75">
      <c r="A25">
        <f>ROW(Source!A99)</f>
        <v>99</v>
      </c>
      <c r="B25">
        <v>28967486</v>
      </c>
      <c r="C25">
        <v>28986344</v>
      </c>
      <c r="D25">
        <v>28474667</v>
      </c>
      <c r="E25">
        <v>1</v>
      </c>
      <c r="F25">
        <v>1</v>
      </c>
      <c r="G25">
        <v>28376277</v>
      </c>
      <c r="H25">
        <v>3</v>
      </c>
      <c r="I25" t="s">
        <v>182</v>
      </c>
      <c r="J25" t="s">
        <v>183</v>
      </c>
      <c r="K25" t="s">
        <v>184</v>
      </c>
      <c r="L25">
        <v>1354</v>
      </c>
      <c r="N25">
        <v>1010</v>
      </c>
      <c r="O25" t="s">
        <v>17</v>
      </c>
      <c r="P25" t="s">
        <v>17</v>
      </c>
      <c r="Q25">
        <v>1</v>
      </c>
      <c r="W25">
        <v>0</v>
      </c>
      <c r="X25">
        <v>-1429012366</v>
      </c>
      <c r="Y25">
        <v>1</v>
      </c>
      <c r="AA25">
        <v>734.45</v>
      </c>
      <c r="AB25">
        <v>0</v>
      </c>
      <c r="AC25">
        <v>0</v>
      </c>
      <c r="AD25">
        <v>0</v>
      </c>
      <c r="AE25">
        <v>734.45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</v>
      </c>
      <c r="AV25">
        <v>0</v>
      </c>
      <c r="AW25">
        <v>2</v>
      </c>
      <c r="AX25">
        <v>28986418</v>
      </c>
      <c r="AY25">
        <v>1</v>
      </c>
      <c r="AZ25">
        <v>0</v>
      </c>
      <c r="BA25">
        <v>19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Y25*Source!I99</f>
        <v>600</v>
      </c>
      <c r="CY25">
        <f>AA25</f>
        <v>734.45</v>
      </c>
      <c r="CZ25">
        <f>AE25</f>
        <v>734.45</v>
      </c>
      <c r="DA25">
        <f>AI25</f>
        <v>1</v>
      </c>
      <c r="DB25">
        <v>0</v>
      </c>
    </row>
    <row r="26" spans="1:106" ht="12.75">
      <c r="A26">
        <f>ROW(Source!A99)</f>
        <v>99</v>
      </c>
      <c r="B26">
        <v>28967486</v>
      </c>
      <c r="C26">
        <v>28986344</v>
      </c>
      <c r="D26">
        <v>28481705</v>
      </c>
      <c r="E26">
        <v>1</v>
      </c>
      <c r="F26">
        <v>1</v>
      </c>
      <c r="G26">
        <v>28376277</v>
      </c>
      <c r="H26">
        <v>3</v>
      </c>
      <c r="I26" t="s">
        <v>178</v>
      </c>
      <c r="J26" t="s">
        <v>179</v>
      </c>
      <c r="K26" t="s">
        <v>180</v>
      </c>
      <c r="L26">
        <v>1355</v>
      </c>
      <c r="N26">
        <v>1010</v>
      </c>
      <c r="O26" t="s">
        <v>181</v>
      </c>
      <c r="P26" t="s">
        <v>181</v>
      </c>
      <c r="Q26">
        <v>100</v>
      </c>
      <c r="W26">
        <v>0</v>
      </c>
      <c r="X26">
        <v>1781204746</v>
      </c>
      <c r="Y26">
        <v>0.01</v>
      </c>
      <c r="AA26">
        <v>147.49</v>
      </c>
      <c r="AB26">
        <v>0</v>
      </c>
      <c r="AC26">
        <v>0</v>
      </c>
      <c r="AD26">
        <v>0</v>
      </c>
      <c r="AE26">
        <v>147.49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28986419</v>
      </c>
      <c r="AY26">
        <v>1</v>
      </c>
      <c r="AZ26">
        <v>0</v>
      </c>
      <c r="BA26">
        <v>20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Y26*Source!I99</f>
        <v>6</v>
      </c>
      <c r="CY26">
        <f>AA26</f>
        <v>147.49</v>
      </c>
      <c r="CZ26">
        <f>AE26</f>
        <v>147.49</v>
      </c>
      <c r="DA26">
        <f>AI26</f>
        <v>1</v>
      </c>
      <c r="DB26">
        <v>0</v>
      </c>
    </row>
    <row r="27" spans="1:106" ht="12.75">
      <c r="A27">
        <f>ROW(Source!A103)</f>
        <v>103</v>
      </c>
      <c r="B27">
        <v>28967486</v>
      </c>
      <c r="C27">
        <v>28986358</v>
      </c>
      <c r="D27">
        <v>28376282</v>
      </c>
      <c r="E27">
        <v>28376277</v>
      </c>
      <c r="F27">
        <v>1</v>
      </c>
      <c r="G27">
        <v>28376277</v>
      </c>
      <c r="H27">
        <v>1</v>
      </c>
      <c r="I27" t="s">
        <v>168</v>
      </c>
      <c r="K27" t="s">
        <v>169</v>
      </c>
      <c r="L27">
        <v>1191</v>
      </c>
      <c r="N27">
        <v>1013</v>
      </c>
      <c r="O27" t="s">
        <v>170</v>
      </c>
      <c r="P27" t="s">
        <v>170</v>
      </c>
      <c r="Q27">
        <v>1</v>
      </c>
      <c r="W27">
        <v>0</v>
      </c>
      <c r="X27">
        <v>1283799515</v>
      </c>
      <c r="Y27">
        <v>0.24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0.24</v>
      </c>
      <c r="AV27">
        <v>1</v>
      </c>
      <c r="AW27">
        <v>2</v>
      </c>
      <c r="AX27">
        <v>28986359</v>
      </c>
      <c r="AY27">
        <v>1</v>
      </c>
      <c r="AZ27">
        <v>0</v>
      </c>
      <c r="BA27">
        <v>21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Y27*Source!I103</f>
        <v>144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ht="12.75">
      <c r="A28">
        <f>ROW(Source!A103)</f>
        <v>103</v>
      </c>
      <c r="B28">
        <v>28967486</v>
      </c>
      <c r="C28">
        <v>28986358</v>
      </c>
      <c r="D28">
        <v>28473875</v>
      </c>
      <c r="E28">
        <v>1</v>
      </c>
      <c r="F28">
        <v>1</v>
      </c>
      <c r="G28">
        <v>28376277</v>
      </c>
      <c r="H28">
        <v>2</v>
      </c>
      <c r="I28" t="s">
        <v>171</v>
      </c>
      <c r="J28" t="s">
        <v>172</v>
      </c>
      <c r="K28" t="s">
        <v>173</v>
      </c>
      <c r="L28">
        <v>1368</v>
      </c>
      <c r="N28">
        <v>1011</v>
      </c>
      <c r="O28" t="s">
        <v>174</v>
      </c>
      <c r="P28" t="s">
        <v>174</v>
      </c>
      <c r="Q28">
        <v>1</v>
      </c>
      <c r="W28">
        <v>0</v>
      </c>
      <c r="X28">
        <v>-1074770656</v>
      </c>
      <c r="Y28">
        <v>0.054</v>
      </c>
      <c r="AA28">
        <v>0</v>
      </c>
      <c r="AB28">
        <v>371.97</v>
      </c>
      <c r="AC28">
        <v>283.57</v>
      </c>
      <c r="AD28">
        <v>0</v>
      </c>
      <c r="AE28">
        <v>0</v>
      </c>
      <c r="AF28">
        <v>371.97</v>
      </c>
      <c r="AG28">
        <v>283.57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0.054</v>
      </c>
      <c r="AV28">
        <v>0</v>
      </c>
      <c r="AW28">
        <v>2</v>
      </c>
      <c r="AX28">
        <v>28986360</v>
      </c>
      <c r="AY28">
        <v>1</v>
      </c>
      <c r="AZ28">
        <v>0</v>
      </c>
      <c r="BA28">
        <v>22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Y28*Source!I103</f>
        <v>32.4</v>
      </c>
      <c r="CY28">
        <f>AB28</f>
        <v>371.97</v>
      </c>
      <c r="CZ28">
        <f>AF28</f>
        <v>371.97</v>
      </c>
      <c r="DA28">
        <f>AJ28</f>
        <v>1</v>
      </c>
      <c r="DB28">
        <v>0</v>
      </c>
    </row>
    <row r="29" spans="1:106" ht="12.75">
      <c r="A29">
        <f>ROW(Source!A103)</f>
        <v>103</v>
      </c>
      <c r="B29">
        <v>28967486</v>
      </c>
      <c r="C29">
        <v>28986358</v>
      </c>
      <c r="D29">
        <v>28473234</v>
      </c>
      <c r="E29">
        <v>1</v>
      </c>
      <c r="F29">
        <v>1</v>
      </c>
      <c r="G29">
        <v>28376277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174</v>
      </c>
      <c r="P29" t="s">
        <v>174</v>
      </c>
      <c r="Q29">
        <v>1</v>
      </c>
      <c r="W29">
        <v>0</v>
      </c>
      <c r="X29">
        <v>-1674232789</v>
      </c>
      <c r="Y29">
        <v>0.05</v>
      </c>
      <c r="AA29">
        <v>0</v>
      </c>
      <c r="AB29">
        <v>705.77</v>
      </c>
      <c r="AC29">
        <v>321.23</v>
      </c>
      <c r="AD29">
        <v>0</v>
      </c>
      <c r="AE29">
        <v>0</v>
      </c>
      <c r="AF29">
        <v>705.77</v>
      </c>
      <c r="AG29">
        <v>321.23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0.05</v>
      </c>
      <c r="AV29">
        <v>0</v>
      </c>
      <c r="AW29">
        <v>2</v>
      </c>
      <c r="AX29">
        <v>28986361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Y29*Source!I103</f>
        <v>30</v>
      </c>
      <c r="CY29">
        <f>AB29</f>
        <v>705.77</v>
      </c>
      <c r="CZ29">
        <f>AF29</f>
        <v>705.77</v>
      </c>
      <c r="DA29">
        <f>AJ29</f>
        <v>1</v>
      </c>
      <c r="DB29">
        <v>0</v>
      </c>
    </row>
    <row r="30" spans="1:106" ht="12.75">
      <c r="A30">
        <f>ROW(Source!A167)</f>
        <v>167</v>
      </c>
      <c r="B30">
        <v>28967486</v>
      </c>
      <c r="C30">
        <v>28987018</v>
      </c>
      <c r="D30">
        <v>28376282</v>
      </c>
      <c r="E30">
        <v>28376277</v>
      </c>
      <c r="F30">
        <v>1</v>
      </c>
      <c r="G30">
        <v>28376277</v>
      </c>
      <c r="H30">
        <v>1</v>
      </c>
      <c r="I30" t="s">
        <v>168</v>
      </c>
      <c r="K30" t="s">
        <v>169</v>
      </c>
      <c r="L30">
        <v>1191</v>
      </c>
      <c r="N30">
        <v>1013</v>
      </c>
      <c r="O30" t="s">
        <v>170</v>
      </c>
      <c r="P30" t="s">
        <v>170</v>
      </c>
      <c r="Q30">
        <v>1</v>
      </c>
      <c r="W30">
        <v>0</v>
      </c>
      <c r="X30">
        <v>1283799515</v>
      </c>
      <c r="Y30">
        <v>0.49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0.49</v>
      </c>
      <c r="AV30">
        <v>1</v>
      </c>
      <c r="AW30">
        <v>2</v>
      </c>
      <c r="AX30">
        <v>28987019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Y30*Source!I167</f>
        <v>4.41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ht="12.75">
      <c r="A31">
        <f>ROW(Source!A167)</f>
        <v>167</v>
      </c>
      <c r="B31">
        <v>28967486</v>
      </c>
      <c r="C31">
        <v>28987018</v>
      </c>
      <c r="D31">
        <v>28473875</v>
      </c>
      <c r="E31">
        <v>1</v>
      </c>
      <c r="F31">
        <v>1</v>
      </c>
      <c r="G31">
        <v>28376277</v>
      </c>
      <c r="H31">
        <v>2</v>
      </c>
      <c r="I31" t="s">
        <v>171</v>
      </c>
      <c r="J31" t="s">
        <v>172</v>
      </c>
      <c r="K31" t="s">
        <v>173</v>
      </c>
      <c r="L31">
        <v>1368</v>
      </c>
      <c r="N31">
        <v>1011</v>
      </c>
      <c r="O31" t="s">
        <v>174</v>
      </c>
      <c r="P31" t="s">
        <v>174</v>
      </c>
      <c r="Q31">
        <v>1</v>
      </c>
      <c r="W31">
        <v>0</v>
      </c>
      <c r="X31">
        <v>-1074770656</v>
      </c>
      <c r="Y31">
        <v>0.09</v>
      </c>
      <c r="AA31">
        <v>0</v>
      </c>
      <c r="AB31">
        <v>371.97</v>
      </c>
      <c r="AC31">
        <v>283.57</v>
      </c>
      <c r="AD31">
        <v>0</v>
      </c>
      <c r="AE31">
        <v>0</v>
      </c>
      <c r="AF31">
        <v>371.97</v>
      </c>
      <c r="AG31">
        <v>283.57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0.09</v>
      </c>
      <c r="AV31">
        <v>0</v>
      </c>
      <c r="AW31">
        <v>2</v>
      </c>
      <c r="AX31">
        <v>28987020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Y31*Source!I167</f>
        <v>0.8099999999999999</v>
      </c>
      <c r="CY31">
        <f>AB31</f>
        <v>371.97</v>
      </c>
      <c r="CZ31">
        <f>AF31</f>
        <v>371.97</v>
      </c>
      <c r="DA31">
        <f>AJ31</f>
        <v>1</v>
      </c>
      <c r="DB31">
        <v>0</v>
      </c>
    </row>
    <row r="32" spans="1:106" ht="12.75">
      <c r="A32">
        <f>ROW(Source!A167)</f>
        <v>167</v>
      </c>
      <c r="B32">
        <v>28967486</v>
      </c>
      <c r="C32">
        <v>28987018</v>
      </c>
      <c r="D32">
        <v>28473234</v>
      </c>
      <c r="E32">
        <v>1</v>
      </c>
      <c r="F32">
        <v>1</v>
      </c>
      <c r="G32">
        <v>28376277</v>
      </c>
      <c r="H32">
        <v>2</v>
      </c>
      <c r="I32" t="s">
        <v>175</v>
      </c>
      <c r="J32" t="s">
        <v>176</v>
      </c>
      <c r="K32" t="s">
        <v>177</v>
      </c>
      <c r="L32">
        <v>1368</v>
      </c>
      <c r="N32">
        <v>1011</v>
      </c>
      <c r="O32" t="s">
        <v>174</v>
      </c>
      <c r="P32" t="s">
        <v>174</v>
      </c>
      <c r="Q32">
        <v>1</v>
      </c>
      <c r="W32">
        <v>0</v>
      </c>
      <c r="X32">
        <v>-1674232789</v>
      </c>
      <c r="Y32">
        <v>0.14</v>
      </c>
      <c r="AA32">
        <v>0</v>
      </c>
      <c r="AB32">
        <v>705.77</v>
      </c>
      <c r="AC32">
        <v>321.23</v>
      </c>
      <c r="AD32">
        <v>0</v>
      </c>
      <c r="AE32">
        <v>0</v>
      </c>
      <c r="AF32">
        <v>705.77</v>
      </c>
      <c r="AG32">
        <v>321.23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0.14</v>
      </c>
      <c r="AV32">
        <v>0</v>
      </c>
      <c r="AW32">
        <v>2</v>
      </c>
      <c r="AX32">
        <v>28987021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Y32*Source!I167</f>
        <v>1.2600000000000002</v>
      </c>
      <c r="CY32">
        <f>AB32</f>
        <v>705.77</v>
      </c>
      <c r="CZ32">
        <f>AF32</f>
        <v>705.77</v>
      </c>
      <c r="DA32">
        <f>AJ32</f>
        <v>1</v>
      </c>
      <c r="DB32">
        <v>0</v>
      </c>
    </row>
    <row r="33" spans="1:106" ht="12.75">
      <c r="A33">
        <f>ROW(Source!A167)</f>
        <v>167</v>
      </c>
      <c r="B33">
        <v>28967486</v>
      </c>
      <c r="C33">
        <v>28987018</v>
      </c>
      <c r="D33">
        <v>28475768</v>
      </c>
      <c r="E33">
        <v>1</v>
      </c>
      <c r="F33">
        <v>1</v>
      </c>
      <c r="G33">
        <v>28376277</v>
      </c>
      <c r="H33">
        <v>3</v>
      </c>
      <c r="I33" t="s">
        <v>22</v>
      </c>
      <c r="J33" t="s">
        <v>24</v>
      </c>
      <c r="K33" t="s">
        <v>23</v>
      </c>
      <c r="L33">
        <v>1354</v>
      </c>
      <c r="N33">
        <v>1010</v>
      </c>
      <c r="O33" t="s">
        <v>17</v>
      </c>
      <c r="P33" t="s">
        <v>17</v>
      </c>
      <c r="Q33">
        <v>1</v>
      </c>
      <c r="W33">
        <v>0</v>
      </c>
      <c r="X33">
        <v>280227849</v>
      </c>
      <c r="Y33">
        <v>0.05</v>
      </c>
      <c r="AA33">
        <v>3266.88</v>
      </c>
      <c r="AB33">
        <v>0</v>
      </c>
      <c r="AC33">
        <v>0</v>
      </c>
      <c r="AD33">
        <v>0</v>
      </c>
      <c r="AE33">
        <v>3266.88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0.05</v>
      </c>
      <c r="AV33">
        <v>0</v>
      </c>
      <c r="AW33">
        <v>2</v>
      </c>
      <c r="AX33">
        <v>28987022</v>
      </c>
      <c r="AY33">
        <v>1</v>
      </c>
      <c r="AZ33">
        <v>0</v>
      </c>
      <c r="BA33">
        <v>27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Y33*Source!I167</f>
        <v>0.45</v>
      </c>
      <c r="CY33">
        <f>AA33</f>
        <v>3266.88</v>
      </c>
      <c r="CZ33">
        <f>AE33</f>
        <v>3266.88</v>
      </c>
      <c r="DA33">
        <f>AI33</f>
        <v>1</v>
      </c>
      <c r="DB33">
        <v>0</v>
      </c>
    </row>
    <row r="34" spans="1:106" ht="12.75">
      <c r="A34">
        <f>ROW(Source!A167)</f>
        <v>167</v>
      </c>
      <c r="B34">
        <v>28967486</v>
      </c>
      <c r="C34">
        <v>28987018</v>
      </c>
      <c r="D34">
        <v>28481705</v>
      </c>
      <c r="E34">
        <v>1</v>
      </c>
      <c r="F34">
        <v>1</v>
      </c>
      <c r="G34">
        <v>28376277</v>
      </c>
      <c r="H34">
        <v>3</v>
      </c>
      <c r="I34" t="s">
        <v>178</v>
      </c>
      <c r="J34" t="s">
        <v>179</v>
      </c>
      <c r="K34" t="s">
        <v>180</v>
      </c>
      <c r="L34">
        <v>1355</v>
      </c>
      <c r="N34">
        <v>1010</v>
      </c>
      <c r="O34" t="s">
        <v>181</v>
      </c>
      <c r="P34" t="s">
        <v>181</v>
      </c>
      <c r="Q34">
        <v>100</v>
      </c>
      <c r="W34">
        <v>0</v>
      </c>
      <c r="X34">
        <v>1781204746</v>
      </c>
      <c r="Y34">
        <v>0.02</v>
      </c>
      <c r="AA34">
        <v>147.49</v>
      </c>
      <c r="AB34">
        <v>0</v>
      </c>
      <c r="AC34">
        <v>0</v>
      </c>
      <c r="AD34">
        <v>0</v>
      </c>
      <c r="AE34">
        <v>147.49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0.02</v>
      </c>
      <c r="AV34">
        <v>0</v>
      </c>
      <c r="AW34">
        <v>2</v>
      </c>
      <c r="AX34">
        <v>28987023</v>
      </c>
      <c r="AY34">
        <v>1</v>
      </c>
      <c r="AZ34">
        <v>0</v>
      </c>
      <c r="BA34">
        <v>28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Y34*Source!I167</f>
        <v>0.18</v>
      </c>
      <c r="CY34">
        <f>AA34</f>
        <v>147.49</v>
      </c>
      <c r="CZ34">
        <f>AE34</f>
        <v>147.49</v>
      </c>
      <c r="DA34">
        <f>AI34</f>
        <v>1</v>
      </c>
      <c r="DB34">
        <v>0</v>
      </c>
    </row>
    <row r="35" spans="1:106" ht="12.75">
      <c r="A35">
        <f>ROW(Source!A168)</f>
        <v>168</v>
      </c>
      <c r="B35">
        <v>28967486</v>
      </c>
      <c r="C35">
        <v>28987024</v>
      </c>
      <c r="D35">
        <v>28376282</v>
      </c>
      <c r="E35">
        <v>28376277</v>
      </c>
      <c r="F35">
        <v>1</v>
      </c>
      <c r="G35">
        <v>28376277</v>
      </c>
      <c r="H35">
        <v>1</v>
      </c>
      <c r="I35" t="s">
        <v>168</v>
      </c>
      <c r="K35" t="s">
        <v>169</v>
      </c>
      <c r="L35">
        <v>1191</v>
      </c>
      <c r="N35">
        <v>1013</v>
      </c>
      <c r="O35" t="s">
        <v>170</v>
      </c>
      <c r="P35" t="s">
        <v>170</v>
      </c>
      <c r="Q35">
        <v>1</v>
      </c>
      <c r="W35">
        <v>0</v>
      </c>
      <c r="X35">
        <v>1283799515</v>
      </c>
      <c r="Y35">
        <v>0.29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0.29</v>
      </c>
      <c r="AV35">
        <v>1</v>
      </c>
      <c r="AW35">
        <v>2</v>
      </c>
      <c r="AX35">
        <v>28987025</v>
      </c>
      <c r="AY35">
        <v>1</v>
      </c>
      <c r="AZ35">
        <v>0</v>
      </c>
      <c r="BA35">
        <v>29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Y35*Source!I168</f>
        <v>281.29999999999995</v>
      </c>
      <c r="CY35">
        <f>AD35</f>
        <v>0</v>
      </c>
      <c r="CZ35">
        <f>AH35</f>
        <v>0</v>
      </c>
      <c r="DA35">
        <f>AL35</f>
        <v>1</v>
      </c>
      <c r="DB35">
        <v>0</v>
      </c>
    </row>
    <row r="36" spans="1:106" ht="12.75">
      <c r="A36">
        <f>ROW(Source!A168)</f>
        <v>168</v>
      </c>
      <c r="B36">
        <v>28967486</v>
      </c>
      <c r="C36">
        <v>28987024</v>
      </c>
      <c r="D36">
        <v>28473875</v>
      </c>
      <c r="E36">
        <v>1</v>
      </c>
      <c r="F36">
        <v>1</v>
      </c>
      <c r="G36">
        <v>28376277</v>
      </c>
      <c r="H36">
        <v>2</v>
      </c>
      <c r="I36" t="s">
        <v>171</v>
      </c>
      <c r="J36" t="s">
        <v>172</v>
      </c>
      <c r="K36" t="s">
        <v>173</v>
      </c>
      <c r="L36">
        <v>1368</v>
      </c>
      <c r="N36">
        <v>1011</v>
      </c>
      <c r="O36" t="s">
        <v>174</v>
      </c>
      <c r="P36" t="s">
        <v>174</v>
      </c>
      <c r="Q36">
        <v>1</v>
      </c>
      <c r="W36">
        <v>0</v>
      </c>
      <c r="X36">
        <v>-1074770656</v>
      </c>
      <c r="Y36">
        <v>0.06</v>
      </c>
      <c r="AA36">
        <v>0</v>
      </c>
      <c r="AB36">
        <v>371.97</v>
      </c>
      <c r="AC36">
        <v>283.57</v>
      </c>
      <c r="AD36">
        <v>0</v>
      </c>
      <c r="AE36">
        <v>0</v>
      </c>
      <c r="AF36">
        <v>371.97</v>
      </c>
      <c r="AG36">
        <v>283.57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0.06</v>
      </c>
      <c r="AV36">
        <v>0</v>
      </c>
      <c r="AW36">
        <v>2</v>
      </c>
      <c r="AX36">
        <v>28987026</v>
      </c>
      <c r="AY36">
        <v>1</v>
      </c>
      <c r="AZ36">
        <v>0</v>
      </c>
      <c r="BA36">
        <v>30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Y36*Source!I168</f>
        <v>58.199999999999996</v>
      </c>
      <c r="CY36">
        <f>AB36</f>
        <v>371.97</v>
      </c>
      <c r="CZ36">
        <f>AF36</f>
        <v>371.97</v>
      </c>
      <c r="DA36">
        <f>AJ36</f>
        <v>1</v>
      </c>
      <c r="DB36">
        <v>0</v>
      </c>
    </row>
    <row r="37" spans="1:106" ht="12.75">
      <c r="A37">
        <f>ROW(Source!A168)</f>
        <v>168</v>
      </c>
      <c r="B37">
        <v>28967486</v>
      </c>
      <c r="C37">
        <v>28987024</v>
      </c>
      <c r="D37">
        <v>28473234</v>
      </c>
      <c r="E37">
        <v>1</v>
      </c>
      <c r="F37">
        <v>1</v>
      </c>
      <c r="G37">
        <v>28376277</v>
      </c>
      <c r="H37">
        <v>2</v>
      </c>
      <c r="I37" t="s">
        <v>175</v>
      </c>
      <c r="J37" t="s">
        <v>176</v>
      </c>
      <c r="K37" t="s">
        <v>177</v>
      </c>
      <c r="L37">
        <v>1368</v>
      </c>
      <c r="N37">
        <v>1011</v>
      </c>
      <c r="O37" t="s">
        <v>174</v>
      </c>
      <c r="P37" t="s">
        <v>174</v>
      </c>
      <c r="Q37">
        <v>1</v>
      </c>
      <c r="W37">
        <v>0</v>
      </c>
      <c r="X37">
        <v>-1674232789</v>
      </c>
      <c r="Y37">
        <v>0.09</v>
      </c>
      <c r="AA37">
        <v>0</v>
      </c>
      <c r="AB37">
        <v>705.77</v>
      </c>
      <c r="AC37">
        <v>321.23</v>
      </c>
      <c r="AD37">
        <v>0</v>
      </c>
      <c r="AE37">
        <v>0</v>
      </c>
      <c r="AF37">
        <v>705.77</v>
      </c>
      <c r="AG37">
        <v>321.23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0.09</v>
      </c>
      <c r="AV37">
        <v>0</v>
      </c>
      <c r="AW37">
        <v>2</v>
      </c>
      <c r="AX37">
        <v>28987027</v>
      </c>
      <c r="AY37">
        <v>1</v>
      </c>
      <c r="AZ37">
        <v>0</v>
      </c>
      <c r="BA37">
        <v>31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Y37*Source!I168</f>
        <v>87.3</v>
      </c>
      <c r="CY37">
        <f>AB37</f>
        <v>705.77</v>
      </c>
      <c r="CZ37">
        <f>AF37</f>
        <v>705.77</v>
      </c>
      <c r="DA37">
        <f>AJ37</f>
        <v>1</v>
      </c>
      <c r="DB37">
        <v>0</v>
      </c>
    </row>
    <row r="38" spans="1:106" ht="12.75">
      <c r="A38">
        <f>ROW(Source!A168)</f>
        <v>168</v>
      </c>
      <c r="B38">
        <v>28967486</v>
      </c>
      <c r="C38">
        <v>28987024</v>
      </c>
      <c r="D38">
        <v>28475767</v>
      </c>
      <c r="E38">
        <v>1</v>
      </c>
      <c r="F38">
        <v>1</v>
      </c>
      <c r="G38">
        <v>28376277</v>
      </c>
      <c r="H38">
        <v>3</v>
      </c>
      <c r="I38" t="s">
        <v>86</v>
      </c>
      <c r="J38" t="s">
        <v>88</v>
      </c>
      <c r="K38" t="s">
        <v>87</v>
      </c>
      <c r="L38">
        <v>1354</v>
      </c>
      <c r="N38">
        <v>1010</v>
      </c>
      <c r="O38" t="s">
        <v>17</v>
      </c>
      <c r="P38" t="s">
        <v>17</v>
      </c>
      <c r="Q38">
        <v>1</v>
      </c>
      <c r="W38">
        <v>0</v>
      </c>
      <c r="X38">
        <v>104723678</v>
      </c>
      <c r="Y38">
        <v>0.1</v>
      </c>
      <c r="AA38">
        <v>987.81</v>
      </c>
      <c r="AB38">
        <v>0</v>
      </c>
      <c r="AC38">
        <v>0</v>
      </c>
      <c r="AD38">
        <v>0</v>
      </c>
      <c r="AE38">
        <v>987.81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</v>
      </c>
      <c r="AV38">
        <v>0</v>
      </c>
      <c r="AW38">
        <v>2</v>
      </c>
      <c r="AX38">
        <v>28987028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Y38*Source!I168</f>
        <v>97</v>
      </c>
      <c r="CY38">
        <f>AA38</f>
        <v>987.81</v>
      </c>
      <c r="CZ38">
        <f>AE38</f>
        <v>987.81</v>
      </c>
      <c r="DA38">
        <f>AI38</f>
        <v>1</v>
      </c>
      <c r="DB38">
        <v>0</v>
      </c>
    </row>
    <row r="39" spans="1:106" ht="12.75">
      <c r="A39">
        <f>ROW(Source!A169)</f>
        <v>169</v>
      </c>
      <c r="B39">
        <v>28967486</v>
      </c>
      <c r="C39">
        <v>28987029</v>
      </c>
      <c r="D39">
        <v>28376282</v>
      </c>
      <c r="E39">
        <v>28376277</v>
      </c>
      <c r="F39">
        <v>1</v>
      </c>
      <c r="G39">
        <v>28376277</v>
      </c>
      <c r="H39">
        <v>1</v>
      </c>
      <c r="I39" t="s">
        <v>168</v>
      </c>
      <c r="K39" t="s">
        <v>169</v>
      </c>
      <c r="L39">
        <v>1191</v>
      </c>
      <c r="N39">
        <v>1013</v>
      </c>
      <c r="O39" t="s">
        <v>170</v>
      </c>
      <c r="P39" t="s">
        <v>170</v>
      </c>
      <c r="Q39">
        <v>1</v>
      </c>
      <c r="W39">
        <v>0</v>
      </c>
      <c r="X39">
        <v>1283799515</v>
      </c>
      <c r="Y39">
        <v>0.13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0.13</v>
      </c>
      <c r="AV39">
        <v>1</v>
      </c>
      <c r="AW39">
        <v>2</v>
      </c>
      <c r="AX39">
        <v>28987030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Y39*Source!I169</f>
        <v>78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ht="12.75">
      <c r="A40">
        <f>ROW(Source!A169)</f>
        <v>169</v>
      </c>
      <c r="B40">
        <v>28967486</v>
      </c>
      <c r="C40">
        <v>28987029</v>
      </c>
      <c r="D40">
        <v>28473875</v>
      </c>
      <c r="E40">
        <v>1</v>
      </c>
      <c r="F40">
        <v>1</v>
      </c>
      <c r="G40">
        <v>28376277</v>
      </c>
      <c r="H40">
        <v>2</v>
      </c>
      <c r="I40" t="s">
        <v>171</v>
      </c>
      <c r="J40" t="s">
        <v>172</v>
      </c>
      <c r="K40" t="s">
        <v>173</v>
      </c>
      <c r="L40">
        <v>1368</v>
      </c>
      <c r="N40">
        <v>1011</v>
      </c>
      <c r="O40" t="s">
        <v>174</v>
      </c>
      <c r="P40" t="s">
        <v>174</v>
      </c>
      <c r="Q40">
        <v>1</v>
      </c>
      <c r="W40">
        <v>0</v>
      </c>
      <c r="X40">
        <v>-1074770656</v>
      </c>
      <c r="Y40">
        <v>0.02</v>
      </c>
      <c r="AA40">
        <v>0</v>
      </c>
      <c r="AB40">
        <v>371.97</v>
      </c>
      <c r="AC40">
        <v>283.57</v>
      </c>
      <c r="AD40">
        <v>0</v>
      </c>
      <c r="AE40">
        <v>0</v>
      </c>
      <c r="AF40">
        <v>371.97</v>
      </c>
      <c r="AG40">
        <v>283.57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0.02</v>
      </c>
      <c r="AV40">
        <v>0</v>
      </c>
      <c r="AW40">
        <v>2</v>
      </c>
      <c r="AX40">
        <v>28987031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Y40*Source!I169</f>
        <v>12</v>
      </c>
      <c r="CY40">
        <f>AB40</f>
        <v>371.97</v>
      </c>
      <c r="CZ40">
        <f>AF40</f>
        <v>371.97</v>
      </c>
      <c r="DA40">
        <f>AJ40</f>
        <v>1</v>
      </c>
      <c r="DB40">
        <v>0</v>
      </c>
    </row>
    <row r="41" spans="1:106" ht="12.75">
      <c r="A41">
        <f>ROW(Source!A169)</f>
        <v>169</v>
      </c>
      <c r="B41">
        <v>28967486</v>
      </c>
      <c r="C41">
        <v>28987029</v>
      </c>
      <c r="D41">
        <v>28473234</v>
      </c>
      <c r="E41">
        <v>1</v>
      </c>
      <c r="F41">
        <v>1</v>
      </c>
      <c r="G41">
        <v>28376277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174</v>
      </c>
      <c r="P41" t="s">
        <v>174</v>
      </c>
      <c r="Q41">
        <v>1</v>
      </c>
      <c r="W41">
        <v>0</v>
      </c>
      <c r="X41">
        <v>-1674232789</v>
      </c>
      <c r="Y41">
        <v>0.02</v>
      </c>
      <c r="AA41">
        <v>0</v>
      </c>
      <c r="AB41">
        <v>705.77</v>
      </c>
      <c r="AC41">
        <v>321.23</v>
      </c>
      <c r="AD41">
        <v>0</v>
      </c>
      <c r="AE41">
        <v>0</v>
      </c>
      <c r="AF41">
        <v>705.77</v>
      </c>
      <c r="AG41">
        <v>321.23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0.02</v>
      </c>
      <c r="AV41">
        <v>0</v>
      </c>
      <c r="AW41">
        <v>2</v>
      </c>
      <c r="AX41">
        <v>28987032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Y41*Source!I169</f>
        <v>12</v>
      </c>
      <c r="CY41">
        <f>AB41</f>
        <v>705.77</v>
      </c>
      <c r="CZ41">
        <f>AF41</f>
        <v>705.77</v>
      </c>
      <c r="DA41">
        <f>AJ41</f>
        <v>1</v>
      </c>
      <c r="DB41">
        <v>0</v>
      </c>
    </row>
    <row r="42" spans="1:106" ht="12.75">
      <c r="A42">
        <f>ROW(Source!A169)</f>
        <v>169</v>
      </c>
      <c r="B42">
        <v>28967486</v>
      </c>
      <c r="C42">
        <v>28987029</v>
      </c>
      <c r="D42">
        <v>28475766</v>
      </c>
      <c r="E42">
        <v>1</v>
      </c>
      <c r="F42">
        <v>1</v>
      </c>
      <c r="G42">
        <v>28376277</v>
      </c>
      <c r="H42">
        <v>3</v>
      </c>
      <c r="I42" t="s">
        <v>108</v>
      </c>
      <c r="J42" t="s">
        <v>110</v>
      </c>
      <c r="K42" t="s">
        <v>109</v>
      </c>
      <c r="L42">
        <v>1354</v>
      </c>
      <c r="N42">
        <v>1010</v>
      </c>
      <c r="O42" t="s">
        <v>17</v>
      </c>
      <c r="P42" t="s">
        <v>17</v>
      </c>
      <c r="Q42">
        <v>1</v>
      </c>
      <c r="W42">
        <v>0</v>
      </c>
      <c r="X42">
        <v>1474242262</v>
      </c>
      <c r="Y42">
        <v>0.1</v>
      </c>
      <c r="AA42">
        <v>927.29</v>
      </c>
      <c r="AB42">
        <v>0</v>
      </c>
      <c r="AC42">
        <v>0</v>
      </c>
      <c r="AD42">
        <v>0</v>
      </c>
      <c r="AE42">
        <v>927.29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0.1</v>
      </c>
      <c r="AV42">
        <v>0</v>
      </c>
      <c r="AW42">
        <v>2</v>
      </c>
      <c r="AX42">
        <v>28987033</v>
      </c>
      <c r="AY42">
        <v>1</v>
      </c>
      <c r="AZ42">
        <v>0</v>
      </c>
      <c r="BA42">
        <v>36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Y42*Source!I169</f>
        <v>60</v>
      </c>
      <c r="CY42">
        <f>AA42</f>
        <v>927.29</v>
      </c>
      <c r="CZ42">
        <f>AE42</f>
        <v>927.29</v>
      </c>
      <c r="DA42">
        <f>AI42</f>
        <v>1</v>
      </c>
      <c r="DB42">
        <v>0</v>
      </c>
    </row>
    <row r="43" spans="1:106" ht="12.75">
      <c r="A43">
        <f>ROW(Source!A169)</f>
        <v>169</v>
      </c>
      <c r="B43">
        <v>28967486</v>
      </c>
      <c r="C43">
        <v>28987029</v>
      </c>
      <c r="D43">
        <v>28481705</v>
      </c>
      <c r="E43">
        <v>1</v>
      </c>
      <c r="F43">
        <v>1</v>
      </c>
      <c r="G43">
        <v>28376277</v>
      </c>
      <c r="H43">
        <v>3</v>
      </c>
      <c r="I43" t="s">
        <v>178</v>
      </c>
      <c r="J43" t="s">
        <v>179</v>
      </c>
      <c r="K43" t="s">
        <v>180</v>
      </c>
      <c r="L43">
        <v>1355</v>
      </c>
      <c r="N43">
        <v>1010</v>
      </c>
      <c r="O43" t="s">
        <v>181</v>
      </c>
      <c r="P43" t="s">
        <v>181</v>
      </c>
      <c r="Q43">
        <v>100</v>
      </c>
      <c r="W43">
        <v>0</v>
      </c>
      <c r="X43">
        <v>1781204746</v>
      </c>
      <c r="Y43">
        <v>0.01</v>
      </c>
      <c r="AA43">
        <v>147.49</v>
      </c>
      <c r="AB43">
        <v>0</v>
      </c>
      <c r="AC43">
        <v>0</v>
      </c>
      <c r="AD43">
        <v>0</v>
      </c>
      <c r="AE43">
        <v>147.49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0.01</v>
      </c>
      <c r="AV43">
        <v>0</v>
      </c>
      <c r="AW43">
        <v>2</v>
      </c>
      <c r="AX43">
        <v>28987034</v>
      </c>
      <c r="AY43">
        <v>1</v>
      </c>
      <c r="AZ43">
        <v>0</v>
      </c>
      <c r="BA43">
        <v>37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Y43*Source!I169</f>
        <v>6</v>
      </c>
      <c r="CY43">
        <f>AA43</f>
        <v>147.49</v>
      </c>
      <c r="CZ43">
        <f>AE43</f>
        <v>147.49</v>
      </c>
      <c r="DA43">
        <f>AI43</f>
        <v>1</v>
      </c>
      <c r="DB43">
        <v>0</v>
      </c>
    </row>
    <row r="44" spans="1:106" ht="12.75">
      <c r="A44">
        <f>ROW(Source!A170)</f>
        <v>170</v>
      </c>
      <c r="B44">
        <v>28967486</v>
      </c>
      <c r="C44">
        <v>28986547</v>
      </c>
      <c r="D44">
        <v>28376282</v>
      </c>
      <c r="E44">
        <v>28376277</v>
      </c>
      <c r="F44">
        <v>1</v>
      </c>
      <c r="G44">
        <v>28376277</v>
      </c>
      <c r="H44">
        <v>1</v>
      </c>
      <c r="I44" t="s">
        <v>168</v>
      </c>
      <c r="K44" t="s">
        <v>169</v>
      </c>
      <c r="L44">
        <v>1191</v>
      </c>
      <c r="N44">
        <v>1013</v>
      </c>
      <c r="O44" t="s">
        <v>170</v>
      </c>
      <c r="P44" t="s">
        <v>170</v>
      </c>
      <c r="Q44">
        <v>1</v>
      </c>
      <c r="W44">
        <v>0</v>
      </c>
      <c r="X44">
        <v>1283799515</v>
      </c>
      <c r="Y44">
        <v>0.17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0.17</v>
      </c>
      <c r="AV44">
        <v>1</v>
      </c>
      <c r="AW44">
        <v>2</v>
      </c>
      <c r="AX44">
        <v>28986548</v>
      </c>
      <c r="AY44">
        <v>1</v>
      </c>
      <c r="AZ44">
        <v>0</v>
      </c>
      <c r="BA44">
        <v>38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Y44*Source!I170</f>
        <v>0.17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ht="12.75">
      <c r="A45">
        <f>ROW(Source!A170)</f>
        <v>170</v>
      </c>
      <c r="B45">
        <v>28967486</v>
      </c>
      <c r="C45">
        <v>28986547</v>
      </c>
      <c r="D45">
        <v>28473233</v>
      </c>
      <c r="E45">
        <v>1</v>
      </c>
      <c r="F45">
        <v>1</v>
      </c>
      <c r="G45">
        <v>28376277</v>
      </c>
      <c r="H45">
        <v>2</v>
      </c>
      <c r="I45" t="s">
        <v>185</v>
      </c>
      <c r="J45" t="s">
        <v>186</v>
      </c>
      <c r="K45" t="s">
        <v>187</v>
      </c>
      <c r="L45">
        <v>1368</v>
      </c>
      <c r="N45">
        <v>1011</v>
      </c>
      <c r="O45" t="s">
        <v>174</v>
      </c>
      <c r="P45" t="s">
        <v>174</v>
      </c>
      <c r="Q45">
        <v>1</v>
      </c>
      <c r="W45">
        <v>0</v>
      </c>
      <c r="X45">
        <v>299058022</v>
      </c>
      <c r="Y45">
        <v>0.09</v>
      </c>
      <c r="AA45">
        <v>0</v>
      </c>
      <c r="AB45">
        <v>673.63</v>
      </c>
      <c r="AC45">
        <v>311.21</v>
      </c>
      <c r="AD45">
        <v>0</v>
      </c>
      <c r="AE45">
        <v>0</v>
      </c>
      <c r="AF45">
        <v>673.63</v>
      </c>
      <c r="AG45">
        <v>311.21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0.09</v>
      </c>
      <c r="AV45">
        <v>0</v>
      </c>
      <c r="AW45">
        <v>2</v>
      </c>
      <c r="AX45">
        <v>28986549</v>
      </c>
      <c r="AY45">
        <v>1</v>
      </c>
      <c r="AZ45">
        <v>0</v>
      </c>
      <c r="BA45">
        <v>39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Y45*Source!I170</f>
        <v>0.09</v>
      </c>
      <c r="CY45">
        <f>AB45</f>
        <v>673.63</v>
      </c>
      <c r="CZ45">
        <f>AF45</f>
        <v>673.63</v>
      </c>
      <c r="DA45">
        <f>AJ45</f>
        <v>1</v>
      </c>
      <c r="DB45">
        <v>0</v>
      </c>
    </row>
    <row r="46" spans="1:106" ht="12.75">
      <c r="A46">
        <f>ROW(Source!A171)</f>
        <v>171</v>
      </c>
      <c r="B46">
        <v>28967486</v>
      </c>
      <c r="C46">
        <v>28986918</v>
      </c>
      <c r="D46">
        <v>28376282</v>
      </c>
      <c r="E46">
        <v>28376277</v>
      </c>
      <c r="F46">
        <v>1</v>
      </c>
      <c r="G46">
        <v>28376277</v>
      </c>
      <c r="H46">
        <v>1</v>
      </c>
      <c r="I46" t="s">
        <v>168</v>
      </c>
      <c r="K46" t="s">
        <v>169</v>
      </c>
      <c r="L46">
        <v>1191</v>
      </c>
      <c r="N46">
        <v>1013</v>
      </c>
      <c r="O46" t="s">
        <v>170</v>
      </c>
      <c r="P46" t="s">
        <v>170</v>
      </c>
      <c r="Q46">
        <v>1</v>
      </c>
      <c r="W46">
        <v>0</v>
      </c>
      <c r="X46">
        <v>1283799515</v>
      </c>
      <c r="Y46">
        <v>10.82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10.82</v>
      </c>
      <c r="AV46">
        <v>1</v>
      </c>
      <c r="AW46">
        <v>2</v>
      </c>
      <c r="AX46">
        <v>28986919</v>
      </c>
      <c r="AY46">
        <v>1</v>
      </c>
      <c r="AZ46">
        <v>0</v>
      </c>
      <c r="BA46">
        <v>40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Y46*Source!I171</f>
        <v>2.34794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ht="12.75">
      <c r="A47">
        <f>ROW(Source!A171)</f>
        <v>171</v>
      </c>
      <c r="B47">
        <v>28967486</v>
      </c>
      <c r="C47">
        <v>28986918</v>
      </c>
      <c r="D47">
        <v>28395764</v>
      </c>
      <c r="E47">
        <v>28376277</v>
      </c>
      <c r="F47">
        <v>1</v>
      </c>
      <c r="G47">
        <v>28376277</v>
      </c>
      <c r="H47">
        <v>3</v>
      </c>
      <c r="I47" t="s">
        <v>188</v>
      </c>
      <c r="K47" t="s">
        <v>189</v>
      </c>
      <c r="L47">
        <v>1348</v>
      </c>
      <c r="N47">
        <v>1009</v>
      </c>
      <c r="O47" t="s">
        <v>190</v>
      </c>
      <c r="P47" t="s">
        <v>190</v>
      </c>
      <c r="Q47">
        <v>1000</v>
      </c>
      <c r="W47">
        <v>0</v>
      </c>
      <c r="X47">
        <v>231982637</v>
      </c>
      <c r="Y47">
        <v>4.44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4.44</v>
      </c>
      <c r="AV47">
        <v>0</v>
      </c>
      <c r="AW47">
        <v>2</v>
      </c>
      <c r="AX47">
        <v>28986924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Y47*Source!I171</f>
        <v>0.9634800000000001</v>
      </c>
      <c r="CY47">
        <f>AA47</f>
        <v>0</v>
      </c>
      <c r="CZ47">
        <f>AE47</f>
        <v>0</v>
      </c>
      <c r="DA47">
        <f>AI47</f>
        <v>1</v>
      </c>
      <c r="DB47">
        <v>0</v>
      </c>
    </row>
    <row r="48" spans="1:106" ht="12.75">
      <c r="A48">
        <f>ROW(Source!A171)</f>
        <v>171</v>
      </c>
      <c r="B48">
        <v>28967486</v>
      </c>
      <c r="C48">
        <v>28986918</v>
      </c>
      <c r="D48">
        <v>28475746</v>
      </c>
      <c r="E48">
        <v>1</v>
      </c>
      <c r="F48">
        <v>1</v>
      </c>
      <c r="G48">
        <v>28376277</v>
      </c>
      <c r="H48">
        <v>3</v>
      </c>
      <c r="I48" t="s">
        <v>191</v>
      </c>
      <c r="J48" t="s">
        <v>192</v>
      </c>
      <c r="K48" t="s">
        <v>193</v>
      </c>
      <c r="L48">
        <v>1346</v>
      </c>
      <c r="N48">
        <v>1009</v>
      </c>
      <c r="O48" t="s">
        <v>194</v>
      </c>
      <c r="P48" t="s">
        <v>194</v>
      </c>
      <c r="Q48">
        <v>1</v>
      </c>
      <c r="W48">
        <v>0</v>
      </c>
      <c r="X48">
        <v>9475232</v>
      </c>
      <c r="Y48">
        <v>0.02</v>
      </c>
      <c r="AA48">
        <v>28.11</v>
      </c>
      <c r="AB48">
        <v>0</v>
      </c>
      <c r="AC48">
        <v>0</v>
      </c>
      <c r="AD48">
        <v>0</v>
      </c>
      <c r="AE48">
        <v>28.11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0.02</v>
      </c>
      <c r="AV48">
        <v>0</v>
      </c>
      <c r="AW48">
        <v>2</v>
      </c>
      <c r="AX48">
        <v>28986920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Y48*Source!I171</f>
        <v>0.00434</v>
      </c>
      <c r="CY48">
        <f>AA48</f>
        <v>28.11</v>
      </c>
      <c r="CZ48">
        <f>AE48</f>
        <v>28.11</v>
      </c>
      <c r="DA48">
        <f>AI48</f>
        <v>1</v>
      </c>
      <c r="DB48">
        <v>0</v>
      </c>
    </row>
    <row r="49" spans="1:106" ht="12.75">
      <c r="A49">
        <f>ROW(Source!A171)</f>
        <v>171</v>
      </c>
      <c r="B49">
        <v>28967486</v>
      </c>
      <c r="C49">
        <v>28986918</v>
      </c>
      <c r="D49">
        <v>28383003</v>
      </c>
      <c r="E49">
        <v>28376277</v>
      </c>
      <c r="F49">
        <v>1</v>
      </c>
      <c r="G49">
        <v>28376277</v>
      </c>
      <c r="H49">
        <v>3</v>
      </c>
      <c r="I49" t="s">
        <v>195</v>
      </c>
      <c r="K49" t="s">
        <v>196</v>
      </c>
      <c r="L49">
        <v>1346</v>
      </c>
      <c r="N49">
        <v>1009</v>
      </c>
      <c r="O49" t="s">
        <v>194</v>
      </c>
      <c r="P49" t="s">
        <v>194</v>
      </c>
      <c r="Q49">
        <v>1</v>
      </c>
      <c r="W49">
        <v>0</v>
      </c>
      <c r="X49">
        <v>944442310</v>
      </c>
      <c r="Y49">
        <v>2.41</v>
      </c>
      <c r="AA49">
        <v>177.68</v>
      </c>
      <c r="AB49">
        <v>0</v>
      </c>
      <c r="AC49">
        <v>0</v>
      </c>
      <c r="AD49">
        <v>0</v>
      </c>
      <c r="AE49">
        <v>177.6827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2.41</v>
      </c>
      <c r="AV49">
        <v>0</v>
      </c>
      <c r="AW49">
        <v>2</v>
      </c>
      <c r="AX49">
        <v>28986923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Y49*Source!I171</f>
        <v>0.52297</v>
      </c>
      <c r="CY49">
        <f>AA49</f>
        <v>177.68</v>
      </c>
      <c r="CZ49">
        <f>AE49</f>
        <v>177.6827</v>
      </c>
      <c r="DA49">
        <f>AI49</f>
        <v>1</v>
      </c>
      <c r="DB49">
        <v>0</v>
      </c>
    </row>
    <row r="50" spans="1:106" ht="12.75">
      <c r="A50">
        <f>ROW(Source!A171)</f>
        <v>171</v>
      </c>
      <c r="B50">
        <v>28967486</v>
      </c>
      <c r="C50">
        <v>28986918</v>
      </c>
      <c r="D50">
        <v>28474513</v>
      </c>
      <c r="E50">
        <v>1</v>
      </c>
      <c r="F50">
        <v>1</v>
      </c>
      <c r="G50">
        <v>28376277</v>
      </c>
      <c r="H50">
        <v>3</v>
      </c>
      <c r="I50" t="s">
        <v>197</v>
      </c>
      <c r="J50" t="s">
        <v>198</v>
      </c>
      <c r="K50" t="s">
        <v>199</v>
      </c>
      <c r="L50">
        <v>1346</v>
      </c>
      <c r="N50">
        <v>1009</v>
      </c>
      <c r="O50" t="s">
        <v>194</v>
      </c>
      <c r="P50" t="s">
        <v>194</v>
      </c>
      <c r="Q50">
        <v>1</v>
      </c>
      <c r="W50">
        <v>0</v>
      </c>
      <c r="X50">
        <v>-2030450940</v>
      </c>
      <c r="Y50">
        <v>3.9</v>
      </c>
      <c r="AA50">
        <v>65.65</v>
      </c>
      <c r="AB50">
        <v>0</v>
      </c>
      <c r="AC50">
        <v>0</v>
      </c>
      <c r="AD50">
        <v>0</v>
      </c>
      <c r="AE50">
        <v>65.65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3.9</v>
      </c>
      <c r="AV50">
        <v>0</v>
      </c>
      <c r="AW50">
        <v>2</v>
      </c>
      <c r="AX50">
        <v>28986921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Y50*Source!I171</f>
        <v>0.8462999999999999</v>
      </c>
      <c r="CY50">
        <f>AA50</f>
        <v>65.65</v>
      </c>
      <c r="CZ50">
        <f>AE50</f>
        <v>65.65</v>
      </c>
      <c r="DA50">
        <f>AI50</f>
        <v>1</v>
      </c>
      <c r="DB50">
        <v>0</v>
      </c>
    </row>
    <row r="51" spans="1:106" ht="12.75">
      <c r="A51">
        <f>ROW(Source!A171)</f>
        <v>171</v>
      </c>
      <c r="B51">
        <v>28967486</v>
      </c>
      <c r="C51">
        <v>28986918</v>
      </c>
      <c r="D51">
        <v>28474467</v>
      </c>
      <c r="E51">
        <v>1</v>
      </c>
      <c r="F51">
        <v>1</v>
      </c>
      <c r="G51">
        <v>28376277</v>
      </c>
      <c r="H51">
        <v>3</v>
      </c>
      <c r="I51" t="s">
        <v>200</v>
      </c>
      <c r="J51" t="s">
        <v>201</v>
      </c>
      <c r="K51" t="s">
        <v>202</v>
      </c>
      <c r="L51">
        <v>1346</v>
      </c>
      <c r="N51">
        <v>1009</v>
      </c>
      <c r="O51" t="s">
        <v>194</v>
      </c>
      <c r="P51" t="s">
        <v>194</v>
      </c>
      <c r="Q51">
        <v>1</v>
      </c>
      <c r="W51">
        <v>0</v>
      </c>
      <c r="X51">
        <v>896307459</v>
      </c>
      <c r="Y51">
        <v>1.14</v>
      </c>
      <c r="AA51">
        <v>128</v>
      </c>
      <c r="AB51">
        <v>0</v>
      </c>
      <c r="AC51">
        <v>0</v>
      </c>
      <c r="AD51">
        <v>0</v>
      </c>
      <c r="AE51">
        <v>128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1.14</v>
      </c>
      <c r="AV51">
        <v>0</v>
      </c>
      <c r="AW51">
        <v>2</v>
      </c>
      <c r="AX51">
        <v>28986922</v>
      </c>
      <c r="AY51">
        <v>1</v>
      </c>
      <c r="AZ51">
        <v>0</v>
      </c>
      <c r="BA51">
        <v>45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Y51*Source!I171</f>
        <v>0.24738</v>
      </c>
      <c r="CY51">
        <f>AA51</f>
        <v>128</v>
      </c>
      <c r="CZ51">
        <f>AE51</f>
        <v>128</v>
      </c>
      <c r="DA51">
        <f>AI51</f>
        <v>1</v>
      </c>
      <c r="DB51">
        <v>0</v>
      </c>
    </row>
    <row r="52" spans="1:106" ht="12.75">
      <c r="A52">
        <f>ROW(Source!A172)</f>
        <v>172</v>
      </c>
      <c r="B52">
        <v>28967486</v>
      </c>
      <c r="C52">
        <v>28987011</v>
      </c>
      <c r="D52">
        <v>28376282</v>
      </c>
      <c r="E52">
        <v>28376277</v>
      </c>
      <c r="F52">
        <v>1</v>
      </c>
      <c r="G52">
        <v>28376277</v>
      </c>
      <c r="H52">
        <v>1</v>
      </c>
      <c r="I52" t="s">
        <v>168</v>
      </c>
      <c r="K52" t="s">
        <v>169</v>
      </c>
      <c r="L52">
        <v>1191</v>
      </c>
      <c r="N52">
        <v>1013</v>
      </c>
      <c r="O52" t="s">
        <v>170</v>
      </c>
      <c r="P52" t="s">
        <v>170</v>
      </c>
      <c r="Q52">
        <v>1</v>
      </c>
      <c r="W52">
        <v>0</v>
      </c>
      <c r="X52">
        <v>1283799515</v>
      </c>
      <c r="Y52">
        <v>1.6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1.6</v>
      </c>
      <c r="AV52">
        <v>1</v>
      </c>
      <c r="AW52">
        <v>2</v>
      </c>
      <c r="AX52">
        <v>28987012</v>
      </c>
      <c r="AY52">
        <v>1</v>
      </c>
      <c r="AZ52">
        <v>0</v>
      </c>
      <c r="BA52">
        <v>46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Y52*Source!I172</f>
        <v>1.6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ht="12.75">
      <c r="A53">
        <f>ROW(Source!A172)</f>
        <v>172</v>
      </c>
      <c r="B53">
        <v>28967486</v>
      </c>
      <c r="C53">
        <v>28987011</v>
      </c>
      <c r="D53">
        <v>28473584</v>
      </c>
      <c r="E53">
        <v>1</v>
      </c>
      <c r="F53">
        <v>1</v>
      </c>
      <c r="G53">
        <v>28376277</v>
      </c>
      <c r="H53">
        <v>2</v>
      </c>
      <c r="I53" t="s">
        <v>203</v>
      </c>
      <c r="J53" t="s">
        <v>204</v>
      </c>
      <c r="K53" t="s">
        <v>205</v>
      </c>
      <c r="L53">
        <v>1368</v>
      </c>
      <c r="N53">
        <v>1011</v>
      </c>
      <c r="O53" t="s">
        <v>174</v>
      </c>
      <c r="P53" t="s">
        <v>174</v>
      </c>
      <c r="Q53">
        <v>1</v>
      </c>
      <c r="W53">
        <v>0</v>
      </c>
      <c r="X53">
        <v>1825078712</v>
      </c>
      <c r="Y53">
        <v>0.09</v>
      </c>
      <c r="AA53">
        <v>0</v>
      </c>
      <c r="AB53">
        <v>261.12</v>
      </c>
      <c r="AC53">
        <v>4.66</v>
      </c>
      <c r="AD53">
        <v>0</v>
      </c>
      <c r="AE53">
        <v>0</v>
      </c>
      <c r="AF53">
        <v>261.12</v>
      </c>
      <c r="AG53">
        <v>4.66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0.09</v>
      </c>
      <c r="AV53">
        <v>0</v>
      </c>
      <c r="AW53">
        <v>2</v>
      </c>
      <c r="AX53">
        <v>28987013</v>
      </c>
      <c r="AY53">
        <v>1</v>
      </c>
      <c r="AZ53">
        <v>0</v>
      </c>
      <c r="BA53">
        <v>47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Y53*Source!I172</f>
        <v>0.09</v>
      </c>
      <c r="CY53">
        <f>AB53</f>
        <v>261.12</v>
      </c>
      <c r="CZ53">
        <f>AF53</f>
        <v>261.12</v>
      </c>
      <c r="DA53">
        <f>AJ53</f>
        <v>1</v>
      </c>
      <c r="DB53">
        <v>0</v>
      </c>
    </row>
    <row r="54" spans="1:106" ht="12.75">
      <c r="A54">
        <f>ROW(Source!A172)</f>
        <v>172</v>
      </c>
      <c r="B54">
        <v>28967486</v>
      </c>
      <c r="C54">
        <v>28987011</v>
      </c>
      <c r="D54">
        <v>28473900</v>
      </c>
      <c r="E54">
        <v>1</v>
      </c>
      <c r="F54">
        <v>1</v>
      </c>
      <c r="G54">
        <v>28376277</v>
      </c>
      <c r="H54">
        <v>2</v>
      </c>
      <c r="I54" t="s">
        <v>206</v>
      </c>
      <c r="J54" t="s">
        <v>207</v>
      </c>
      <c r="K54" t="s">
        <v>208</v>
      </c>
      <c r="L54">
        <v>1368</v>
      </c>
      <c r="N54">
        <v>1011</v>
      </c>
      <c r="O54" t="s">
        <v>174</v>
      </c>
      <c r="P54" t="s">
        <v>174</v>
      </c>
      <c r="Q54">
        <v>1</v>
      </c>
      <c r="W54">
        <v>0</v>
      </c>
      <c r="X54">
        <v>-1259436226</v>
      </c>
      <c r="Y54">
        <v>0.05</v>
      </c>
      <c r="AA54">
        <v>0</v>
      </c>
      <c r="AB54">
        <v>4.18</v>
      </c>
      <c r="AC54">
        <v>0.74</v>
      </c>
      <c r="AD54">
        <v>0</v>
      </c>
      <c r="AE54">
        <v>0</v>
      </c>
      <c r="AF54">
        <v>4.18</v>
      </c>
      <c r="AG54">
        <v>0.74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0.05</v>
      </c>
      <c r="AV54">
        <v>0</v>
      </c>
      <c r="AW54">
        <v>2</v>
      </c>
      <c r="AX54">
        <v>28987014</v>
      </c>
      <c r="AY54">
        <v>1</v>
      </c>
      <c r="AZ54">
        <v>0</v>
      </c>
      <c r="BA54">
        <v>48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Y54*Source!I172</f>
        <v>0.05</v>
      </c>
      <c r="CY54">
        <f>AB54</f>
        <v>4.18</v>
      </c>
      <c r="CZ54">
        <f>AF54</f>
        <v>4.18</v>
      </c>
      <c r="DA54">
        <f>AJ54</f>
        <v>1</v>
      </c>
      <c r="DB54">
        <v>0</v>
      </c>
    </row>
    <row r="55" spans="1:106" ht="12.75">
      <c r="A55">
        <f>ROW(Source!A172)</f>
        <v>172</v>
      </c>
      <c r="B55">
        <v>28967486</v>
      </c>
      <c r="C55">
        <v>28987011</v>
      </c>
      <c r="D55">
        <v>28474900</v>
      </c>
      <c r="E55">
        <v>1</v>
      </c>
      <c r="F55">
        <v>1</v>
      </c>
      <c r="G55">
        <v>28376277</v>
      </c>
      <c r="H55">
        <v>3</v>
      </c>
      <c r="I55" t="s">
        <v>209</v>
      </c>
      <c r="J55" t="s">
        <v>210</v>
      </c>
      <c r="K55" t="s">
        <v>211</v>
      </c>
      <c r="L55">
        <v>1348</v>
      </c>
      <c r="N55">
        <v>1009</v>
      </c>
      <c r="O55" t="s">
        <v>190</v>
      </c>
      <c r="P55" t="s">
        <v>190</v>
      </c>
      <c r="Q55">
        <v>1000</v>
      </c>
      <c r="W55">
        <v>0</v>
      </c>
      <c r="X55">
        <v>-2134168705</v>
      </c>
      <c r="Y55">
        <v>0.002</v>
      </c>
      <c r="AA55">
        <v>22240.66</v>
      </c>
      <c r="AB55">
        <v>0</v>
      </c>
      <c r="AC55">
        <v>0</v>
      </c>
      <c r="AD55">
        <v>0</v>
      </c>
      <c r="AE55">
        <v>22240.66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0.002</v>
      </c>
      <c r="AV55">
        <v>0</v>
      </c>
      <c r="AW55">
        <v>2</v>
      </c>
      <c r="AX55">
        <v>28987015</v>
      </c>
      <c r="AY55">
        <v>1</v>
      </c>
      <c r="AZ55">
        <v>0</v>
      </c>
      <c r="BA55">
        <v>49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Y55*Source!I172</f>
        <v>0.002</v>
      </c>
      <c r="CY55">
        <f>AA55</f>
        <v>22240.66</v>
      </c>
      <c r="CZ55">
        <f>AE55</f>
        <v>22240.66</v>
      </c>
      <c r="DA55">
        <f>AI55</f>
        <v>1</v>
      </c>
      <c r="DB55">
        <v>0</v>
      </c>
    </row>
    <row r="56" spans="1:106" ht="12.75">
      <c r="A56">
        <f>ROW(Source!A172)</f>
        <v>172</v>
      </c>
      <c r="B56">
        <v>28967486</v>
      </c>
      <c r="C56">
        <v>28987011</v>
      </c>
      <c r="D56">
        <v>28475840</v>
      </c>
      <c r="E56">
        <v>1</v>
      </c>
      <c r="F56">
        <v>1</v>
      </c>
      <c r="G56">
        <v>28376277</v>
      </c>
      <c r="H56">
        <v>3</v>
      </c>
      <c r="I56" t="s">
        <v>212</v>
      </c>
      <c r="J56" t="s">
        <v>213</v>
      </c>
      <c r="K56" t="s">
        <v>214</v>
      </c>
      <c r="L56">
        <v>1348</v>
      </c>
      <c r="N56">
        <v>1009</v>
      </c>
      <c r="O56" t="s">
        <v>190</v>
      </c>
      <c r="P56" t="s">
        <v>190</v>
      </c>
      <c r="Q56">
        <v>1000</v>
      </c>
      <c r="W56">
        <v>0</v>
      </c>
      <c r="X56">
        <v>-815996993</v>
      </c>
      <c r="Y56">
        <v>0.0004</v>
      </c>
      <c r="AA56">
        <v>86085.97</v>
      </c>
      <c r="AB56">
        <v>0</v>
      </c>
      <c r="AC56">
        <v>0</v>
      </c>
      <c r="AD56">
        <v>0</v>
      </c>
      <c r="AE56">
        <v>86085.97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0.0004</v>
      </c>
      <c r="AV56">
        <v>0</v>
      </c>
      <c r="AW56">
        <v>2</v>
      </c>
      <c r="AX56">
        <v>28987016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Y56*Source!I172</f>
        <v>0.0004</v>
      </c>
      <c r="CY56">
        <f>AA56</f>
        <v>86085.97</v>
      </c>
      <c r="CZ56">
        <f>AE56</f>
        <v>86085.97</v>
      </c>
      <c r="DA56">
        <f>AI56</f>
        <v>1</v>
      </c>
      <c r="DB56">
        <v>0</v>
      </c>
    </row>
    <row r="57" spans="1:106" ht="12.75">
      <c r="A57">
        <f>ROW(Source!A172)</f>
        <v>172</v>
      </c>
      <c r="B57">
        <v>28967486</v>
      </c>
      <c r="C57">
        <v>28987011</v>
      </c>
      <c r="D57">
        <v>28474421</v>
      </c>
      <c r="E57">
        <v>1</v>
      </c>
      <c r="F57">
        <v>1</v>
      </c>
      <c r="G57">
        <v>28376277</v>
      </c>
      <c r="H57">
        <v>3</v>
      </c>
      <c r="I57" t="s">
        <v>215</v>
      </c>
      <c r="J57" t="s">
        <v>216</v>
      </c>
      <c r="K57" t="s">
        <v>217</v>
      </c>
      <c r="L57">
        <v>1348</v>
      </c>
      <c r="N57">
        <v>1009</v>
      </c>
      <c r="O57" t="s">
        <v>190</v>
      </c>
      <c r="P57" t="s">
        <v>190</v>
      </c>
      <c r="Q57">
        <v>1000</v>
      </c>
      <c r="W57">
        <v>0</v>
      </c>
      <c r="X57">
        <v>843608317</v>
      </c>
      <c r="Y57">
        <v>0.0005</v>
      </c>
      <c r="AA57">
        <v>61829.26</v>
      </c>
      <c r="AB57">
        <v>0</v>
      </c>
      <c r="AC57">
        <v>0</v>
      </c>
      <c r="AD57">
        <v>0</v>
      </c>
      <c r="AE57">
        <v>61829.26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0.0005</v>
      </c>
      <c r="AV57">
        <v>0</v>
      </c>
      <c r="AW57">
        <v>2</v>
      </c>
      <c r="AX57">
        <v>28987017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Y57*Source!I172</f>
        <v>0.0005</v>
      </c>
      <c r="CY57">
        <f>AA57</f>
        <v>61829.26</v>
      </c>
      <c r="CZ57">
        <f>AE57</f>
        <v>61829.26</v>
      </c>
      <c r="DA57">
        <f>AI57</f>
        <v>1</v>
      </c>
      <c r="DB57">
        <v>0</v>
      </c>
    </row>
    <row r="58" spans="1:106" ht="12.75">
      <c r="A58">
        <f>ROW(Source!A173)</f>
        <v>173</v>
      </c>
      <c r="B58">
        <v>28967486</v>
      </c>
      <c r="C58">
        <v>28987236</v>
      </c>
      <c r="D58">
        <v>28376282</v>
      </c>
      <c r="E58">
        <v>28376277</v>
      </c>
      <c r="F58">
        <v>1</v>
      </c>
      <c r="G58">
        <v>28376277</v>
      </c>
      <c r="H58">
        <v>1</v>
      </c>
      <c r="I58" t="s">
        <v>168</v>
      </c>
      <c r="K58" t="s">
        <v>169</v>
      </c>
      <c r="L58">
        <v>1191</v>
      </c>
      <c r="N58">
        <v>1013</v>
      </c>
      <c r="O58" t="s">
        <v>170</v>
      </c>
      <c r="P58" t="s">
        <v>170</v>
      </c>
      <c r="Q58">
        <v>1</v>
      </c>
      <c r="W58">
        <v>0</v>
      </c>
      <c r="X58">
        <v>1283799515</v>
      </c>
      <c r="Y58">
        <v>2.4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2.4</v>
      </c>
      <c r="AV58">
        <v>1</v>
      </c>
      <c r="AW58">
        <v>2</v>
      </c>
      <c r="AX58">
        <v>28987261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Y58*Source!I173</f>
        <v>7.5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ht="12.75">
      <c r="A59">
        <f>ROW(Source!A173)</f>
        <v>173</v>
      </c>
      <c r="B59">
        <v>28967486</v>
      </c>
      <c r="C59">
        <v>28987236</v>
      </c>
      <c r="D59">
        <v>28475643</v>
      </c>
      <c r="E59">
        <v>1</v>
      </c>
      <c r="F59">
        <v>1</v>
      </c>
      <c r="G59">
        <v>28376277</v>
      </c>
      <c r="H59">
        <v>3</v>
      </c>
      <c r="I59" t="s">
        <v>218</v>
      </c>
      <c r="J59" t="s">
        <v>219</v>
      </c>
      <c r="K59" t="s">
        <v>220</v>
      </c>
      <c r="L59">
        <v>1346</v>
      </c>
      <c r="N59">
        <v>1009</v>
      </c>
      <c r="O59" t="s">
        <v>194</v>
      </c>
      <c r="P59" t="s">
        <v>194</v>
      </c>
      <c r="Q59">
        <v>1</v>
      </c>
      <c r="W59">
        <v>0</v>
      </c>
      <c r="X59">
        <v>-946404274</v>
      </c>
      <c r="Y59">
        <v>0.73</v>
      </c>
      <c r="AA59">
        <v>98.71</v>
      </c>
      <c r="AB59">
        <v>0</v>
      </c>
      <c r="AC59">
        <v>0</v>
      </c>
      <c r="AD59">
        <v>0</v>
      </c>
      <c r="AE59">
        <v>98.71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0.73</v>
      </c>
      <c r="AV59">
        <v>0</v>
      </c>
      <c r="AW59">
        <v>2</v>
      </c>
      <c r="AX59">
        <v>28987262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Y59*Source!I173</f>
        <v>2.28125</v>
      </c>
      <c r="CY59">
        <f>AA59</f>
        <v>98.71</v>
      </c>
      <c r="CZ59">
        <f>AE59</f>
        <v>98.71</v>
      </c>
      <c r="DA59">
        <f>AI59</f>
        <v>1</v>
      </c>
      <c r="DB59">
        <v>0</v>
      </c>
    </row>
    <row r="60" spans="1:106" ht="12.75">
      <c r="A60">
        <f>ROW(Source!A173)</f>
        <v>173</v>
      </c>
      <c r="B60">
        <v>28967486</v>
      </c>
      <c r="C60">
        <v>28987236</v>
      </c>
      <c r="D60">
        <v>28475674</v>
      </c>
      <c r="E60">
        <v>1</v>
      </c>
      <c r="F60">
        <v>1</v>
      </c>
      <c r="G60">
        <v>28376277</v>
      </c>
      <c r="H60">
        <v>3</v>
      </c>
      <c r="I60" t="s">
        <v>221</v>
      </c>
      <c r="J60" t="s">
        <v>222</v>
      </c>
      <c r="K60" t="s">
        <v>223</v>
      </c>
      <c r="L60">
        <v>1346</v>
      </c>
      <c r="N60">
        <v>1009</v>
      </c>
      <c r="O60" t="s">
        <v>194</v>
      </c>
      <c r="P60" t="s">
        <v>194</v>
      </c>
      <c r="Q60">
        <v>1</v>
      </c>
      <c r="W60">
        <v>0</v>
      </c>
      <c r="X60">
        <v>-1284051347</v>
      </c>
      <c r="Y60">
        <v>2.55</v>
      </c>
      <c r="AA60">
        <v>21.92</v>
      </c>
      <c r="AB60">
        <v>0</v>
      </c>
      <c r="AC60">
        <v>0</v>
      </c>
      <c r="AD60">
        <v>0</v>
      </c>
      <c r="AE60">
        <v>21.92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2.55</v>
      </c>
      <c r="AV60">
        <v>0</v>
      </c>
      <c r="AW60">
        <v>2</v>
      </c>
      <c r="AX60">
        <v>28987263</v>
      </c>
      <c r="AY60">
        <v>1</v>
      </c>
      <c r="AZ60">
        <v>0</v>
      </c>
      <c r="BA60">
        <v>54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Y60*Source!I173</f>
        <v>7.968749999999999</v>
      </c>
      <c r="CY60">
        <f>AA60</f>
        <v>21.92</v>
      </c>
      <c r="CZ60">
        <f>AE60</f>
        <v>21.92</v>
      </c>
      <c r="DA60">
        <f>AI60</f>
        <v>1</v>
      </c>
      <c r="DB60">
        <v>0</v>
      </c>
    </row>
    <row r="61" spans="1:106" ht="12.75">
      <c r="A61">
        <f>ROW(Source!A174)</f>
        <v>174</v>
      </c>
      <c r="B61">
        <v>28967486</v>
      </c>
      <c r="C61">
        <v>28987501</v>
      </c>
      <c r="D61">
        <v>28376282</v>
      </c>
      <c r="E61">
        <v>28376277</v>
      </c>
      <c r="F61">
        <v>1</v>
      </c>
      <c r="G61">
        <v>28376277</v>
      </c>
      <c r="H61">
        <v>1</v>
      </c>
      <c r="I61" t="s">
        <v>168</v>
      </c>
      <c r="K61" t="s">
        <v>169</v>
      </c>
      <c r="L61">
        <v>1191</v>
      </c>
      <c r="N61">
        <v>1013</v>
      </c>
      <c r="O61" t="s">
        <v>170</v>
      </c>
      <c r="P61" t="s">
        <v>170</v>
      </c>
      <c r="Q61">
        <v>1</v>
      </c>
      <c r="W61">
        <v>0</v>
      </c>
      <c r="X61">
        <v>1283799515</v>
      </c>
      <c r="Y61">
        <v>39.5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39.5</v>
      </c>
      <c r="AV61">
        <v>1</v>
      </c>
      <c r="AW61">
        <v>2</v>
      </c>
      <c r="AX61">
        <v>28987502</v>
      </c>
      <c r="AY61">
        <v>1</v>
      </c>
      <c r="AZ61">
        <v>0</v>
      </c>
      <c r="BA61">
        <v>55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Y61*Source!I174</f>
        <v>1.234375</v>
      </c>
      <c r="CY61">
        <f>AD61</f>
        <v>0</v>
      </c>
      <c r="CZ61">
        <f>AH61</f>
        <v>0</v>
      </c>
      <c r="DA61">
        <f>AL61</f>
        <v>1</v>
      </c>
      <c r="DB61">
        <v>0</v>
      </c>
    </row>
    <row r="62" spans="1:106" ht="12.75">
      <c r="A62">
        <f>ROW(Source!A174)</f>
        <v>174</v>
      </c>
      <c r="B62">
        <v>28967486</v>
      </c>
      <c r="C62">
        <v>28987501</v>
      </c>
      <c r="D62">
        <v>28473237</v>
      </c>
      <c r="E62">
        <v>1</v>
      </c>
      <c r="F62">
        <v>1</v>
      </c>
      <c r="G62">
        <v>28376277</v>
      </c>
      <c r="H62">
        <v>2</v>
      </c>
      <c r="I62" t="s">
        <v>224</v>
      </c>
      <c r="J62" t="s">
        <v>225</v>
      </c>
      <c r="K62" t="s">
        <v>226</v>
      </c>
      <c r="L62">
        <v>1368</v>
      </c>
      <c r="N62">
        <v>1011</v>
      </c>
      <c r="O62" t="s">
        <v>174</v>
      </c>
      <c r="P62" t="s">
        <v>174</v>
      </c>
      <c r="Q62">
        <v>1</v>
      </c>
      <c r="W62">
        <v>0</v>
      </c>
      <c r="X62">
        <v>1763103334</v>
      </c>
      <c r="Y62">
        <v>21.7</v>
      </c>
      <c r="AA62">
        <v>0</v>
      </c>
      <c r="AB62">
        <v>797.16</v>
      </c>
      <c r="AC62">
        <v>344.16</v>
      </c>
      <c r="AD62">
        <v>0</v>
      </c>
      <c r="AE62">
        <v>0</v>
      </c>
      <c r="AF62">
        <v>797.16</v>
      </c>
      <c r="AG62">
        <v>344.16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21.7</v>
      </c>
      <c r="AV62">
        <v>0</v>
      </c>
      <c r="AW62">
        <v>2</v>
      </c>
      <c r="AX62">
        <v>28987503</v>
      </c>
      <c r="AY62">
        <v>1</v>
      </c>
      <c r="AZ62">
        <v>0</v>
      </c>
      <c r="BA62">
        <v>56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Y62*Source!I174</f>
        <v>0.678125</v>
      </c>
      <c r="CY62">
        <f>AB62</f>
        <v>797.16</v>
      </c>
      <c r="CZ62">
        <f>AF62</f>
        <v>797.16</v>
      </c>
      <c r="DA62">
        <f>AJ62</f>
        <v>1</v>
      </c>
      <c r="DB62">
        <v>0</v>
      </c>
    </row>
    <row r="63" spans="1:106" ht="12.75">
      <c r="A63">
        <f>ROW(Source!A174)</f>
        <v>174</v>
      </c>
      <c r="B63">
        <v>28967486</v>
      </c>
      <c r="C63">
        <v>28987501</v>
      </c>
      <c r="D63">
        <v>28474421</v>
      </c>
      <c r="E63">
        <v>1</v>
      </c>
      <c r="F63">
        <v>1</v>
      </c>
      <c r="G63">
        <v>28376277</v>
      </c>
      <c r="H63">
        <v>3</v>
      </c>
      <c r="I63" t="s">
        <v>215</v>
      </c>
      <c r="J63" t="s">
        <v>216</v>
      </c>
      <c r="K63" t="s">
        <v>217</v>
      </c>
      <c r="L63">
        <v>1348</v>
      </c>
      <c r="N63">
        <v>1009</v>
      </c>
      <c r="O63" t="s">
        <v>190</v>
      </c>
      <c r="P63" t="s">
        <v>190</v>
      </c>
      <c r="Q63">
        <v>1000</v>
      </c>
      <c r="W63">
        <v>0</v>
      </c>
      <c r="X63">
        <v>843608317</v>
      </c>
      <c r="Y63">
        <v>0.0156</v>
      </c>
      <c r="AA63">
        <v>61829.26</v>
      </c>
      <c r="AB63">
        <v>0</v>
      </c>
      <c r="AC63">
        <v>0</v>
      </c>
      <c r="AD63">
        <v>0</v>
      </c>
      <c r="AE63">
        <v>61829.26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0.0156</v>
      </c>
      <c r="AV63">
        <v>0</v>
      </c>
      <c r="AW63">
        <v>2</v>
      </c>
      <c r="AX63">
        <v>28987504</v>
      </c>
      <c r="AY63">
        <v>1</v>
      </c>
      <c r="AZ63">
        <v>0</v>
      </c>
      <c r="BA63">
        <v>57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Y63*Source!I174</f>
        <v>0.0004875</v>
      </c>
      <c r="CY63">
        <f>AA63</f>
        <v>61829.26</v>
      </c>
      <c r="CZ63">
        <f>AE63</f>
        <v>61829.26</v>
      </c>
      <c r="DA63">
        <f>AI63</f>
        <v>1</v>
      </c>
      <c r="DB63">
        <v>0</v>
      </c>
    </row>
    <row r="64" spans="1:106" ht="12.75">
      <c r="A64">
        <f>ROW(Source!A174)</f>
        <v>174</v>
      </c>
      <c r="B64">
        <v>28967486</v>
      </c>
      <c r="C64">
        <v>28987501</v>
      </c>
      <c r="D64">
        <v>28474467</v>
      </c>
      <c r="E64">
        <v>1</v>
      </c>
      <c r="F64">
        <v>1</v>
      </c>
      <c r="G64">
        <v>28376277</v>
      </c>
      <c r="H64">
        <v>3</v>
      </c>
      <c r="I64" t="s">
        <v>200</v>
      </c>
      <c r="J64" t="s">
        <v>201</v>
      </c>
      <c r="K64" t="s">
        <v>202</v>
      </c>
      <c r="L64">
        <v>1346</v>
      </c>
      <c r="N64">
        <v>1009</v>
      </c>
      <c r="O64" t="s">
        <v>194</v>
      </c>
      <c r="P64" t="s">
        <v>194</v>
      </c>
      <c r="Q64">
        <v>1</v>
      </c>
      <c r="W64">
        <v>0</v>
      </c>
      <c r="X64">
        <v>896307459</v>
      </c>
      <c r="Y64">
        <v>4.75</v>
      </c>
      <c r="AA64">
        <v>128</v>
      </c>
      <c r="AB64">
        <v>0</v>
      </c>
      <c r="AC64">
        <v>0</v>
      </c>
      <c r="AD64">
        <v>0</v>
      </c>
      <c r="AE64">
        <v>128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4.75</v>
      </c>
      <c r="AV64">
        <v>0</v>
      </c>
      <c r="AW64">
        <v>2</v>
      </c>
      <c r="AX64">
        <v>28987505</v>
      </c>
      <c r="AY64">
        <v>1</v>
      </c>
      <c r="AZ64">
        <v>0</v>
      </c>
      <c r="BA64">
        <v>58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Y64*Source!I174</f>
        <v>0.1484375</v>
      </c>
      <c r="CY64">
        <f>AA64</f>
        <v>128</v>
      </c>
      <c r="CZ64">
        <f>AE64</f>
        <v>128</v>
      </c>
      <c r="DA64">
        <f>AI64</f>
        <v>1</v>
      </c>
      <c r="DB6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ROW(Source!A27)</f>
        <v>27</v>
      </c>
      <c r="B1">
        <v>28986213</v>
      </c>
      <c r="C1">
        <v>28986212</v>
      </c>
      <c r="D1">
        <v>28376282</v>
      </c>
      <c r="E1">
        <v>28376277</v>
      </c>
      <c r="F1">
        <v>1</v>
      </c>
      <c r="G1">
        <v>28376277</v>
      </c>
      <c r="H1">
        <v>1</v>
      </c>
      <c r="I1" t="s">
        <v>168</v>
      </c>
      <c r="K1" t="s">
        <v>169</v>
      </c>
      <c r="L1">
        <v>1191</v>
      </c>
      <c r="N1">
        <v>1013</v>
      </c>
      <c r="O1" t="s">
        <v>170</v>
      </c>
      <c r="P1" t="s">
        <v>170</v>
      </c>
      <c r="Q1">
        <v>1</v>
      </c>
      <c r="X1">
        <v>0.66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0.66</v>
      </c>
      <c r="AH1">
        <v>2</v>
      </c>
      <c r="AI1">
        <v>28986213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ROW(Source!A27)</f>
        <v>27</v>
      </c>
      <c r="B2">
        <v>28986214</v>
      </c>
      <c r="C2">
        <v>28986212</v>
      </c>
      <c r="D2">
        <v>28473875</v>
      </c>
      <c r="E2">
        <v>1</v>
      </c>
      <c r="F2">
        <v>1</v>
      </c>
      <c r="G2">
        <v>28376277</v>
      </c>
      <c r="H2">
        <v>2</v>
      </c>
      <c r="I2" t="s">
        <v>171</v>
      </c>
      <c r="J2" t="s">
        <v>172</v>
      </c>
      <c r="K2" t="s">
        <v>173</v>
      </c>
      <c r="L2">
        <v>1368</v>
      </c>
      <c r="N2">
        <v>1011</v>
      </c>
      <c r="O2" t="s">
        <v>174</v>
      </c>
      <c r="P2" t="s">
        <v>174</v>
      </c>
      <c r="Q2">
        <v>1</v>
      </c>
      <c r="X2">
        <v>0.15</v>
      </c>
      <c r="Y2">
        <v>0</v>
      </c>
      <c r="Z2">
        <v>371.97</v>
      </c>
      <c r="AA2">
        <v>283.57</v>
      </c>
      <c r="AB2">
        <v>0</v>
      </c>
      <c r="AC2">
        <v>0</v>
      </c>
      <c r="AD2">
        <v>1</v>
      </c>
      <c r="AE2">
        <v>0</v>
      </c>
      <c r="AG2">
        <v>0.15</v>
      </c>
      <c r="AH2">
        <v>2</v>
      </c>
      <c r="AI2">
        <v>28986214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ROW(Source!A27)</f>
        <v>27</v>
      </c>
      <c r="B3">
        <v>28986215</v>
      </c>
      <c r="C3">
        <v>28986212</v>
      </c>
      <c r="D3">
        <v>28473234</v>
      </c>
      <c r="E3">
        <v>1</v>
      </c>
      <c r="F3">
        <v>1</v>
      </c>
      <c r="G3">
        <v>28376277</v>
      </c>
      <c r="H3">
        <v>2</v>
      </c>
      <c r="I3" t="s">
        <v>175</v>
      </c>
      <c r="J3" t="s">
        <v>176</v>
      </c>
      <c r="K3" t="s">
        <v>177</v>
      </c>
      <c r="L3">
        <v>1368</v>
      </c>
      <c r="N3">
        <v>1011</v>
      </c>
      <c r="O3" t="s">
        <v>174</v>
      </c>
      <c r="P3" t="s">
        <v>174</v>
      </c>
      <c r="Q3">
        <v>1</v>
      </c>
      <c r="X3">
        <v>0.23</v>
      </c>
      <c r="Y3">
        <v>0</v>
      </c>
      <c r="Z3">
        <v>705.77</v>
      </c>
      <c r="AA3">
        <v>321.23</v>
      </c>
      <c r="AB3">
        <v>0</v>
      </c>
      <c r="AC3">
        <v>0</v>
      </c>
      <c r="AD3">
        <v>1</v>
      </c>
      <c r="AE3">
        <v>0</v>
      </c>
      <c r="AG3">
        <v>0.23</v>
      </c>
      <c r="AH3">
        <v>2</v>
      </c>
      <c r="AI3">
        <v>28986215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ROW(Source!A27)</f>
        <v>27</v>
      </c>
      <c r="B4">
        <v>28986216</v>
      </c>
      <c r="C4">
        <v>28986212</v>
      </c>
      <c r="D4">
        <v>28475768</v>
      </c>
      <c r="E4">
        <v>1</v>
      </c>
      <c r="F4">
        <v>1</v>
      </c>
      <c r="G4">
        <v>28376277</v>
      </c>
      <c r="H4">
        <v>3</v>
      </c>
      <c r="I4" t="s">
        <v>22</v>
      </c>
      <c r="J4" t="s">
        <v>24</v>
      </c>
      <c r="K4" t="s">
        <v>23</v>
      </c>
      <c r="L4">
        <v>1354</v>
      </c>
      <c r="N4">
        <v>1010</v>
      </c>
      <c r="O4" t="s">
        <v>17</v>
      </c>
      <c r="P4" t="s">
        <v>17</v>
      </c>
      <c r="Q4">
        <v>1</v>
      </c>
      <c r="X4">
        <v>1</v>
      </c>
      <c r="Y4">
        <v>3266.88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1</v>
      </c>
      <c r="AH4">
        <v>2</v>
      </c>
      <c r="AI4">
        <v>28986216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ROW(Source!A27)</f>
        <v>27</v>
      </c>
      <c r="B5">
        <v>28986217</v>
      </c>
      <c r="C5">
        <v>28986212</v>
      </c>
      <c r="D5">
        <v>28481705</v>
      </c>
      <c r="E5">
        <v>1</v>
      </c>
      <c r="F5">
        <v>1</v>
      </c>
      <c r="G5">
        <v>28376277</v>
      </c>
      <c r="H5">
        <v>3</v>
      </c>
      <c r="I5" t="s">
        <v>178</v>
      </c>
      <c r="J5" t="s">
        <v>179</v>
      </c>
      <c r="K5" t="s">
        <v>180</v>
      </c>
      <c r="L5">
        <v>1355</v>
      </c>
      <c r="N5">
        <v>1010</v>
      </c>
      <c r="O5" t="s">
        <v>181</v>
      </c>
      <c r="P5" t="s">
        <v>181</v>
      </c>
      <c r="Q5">
        <v>100</v>
      </c>
      <c r="X5">
        <v>0.12</v>
      </c>
      <c r="Y5">
        <v>147.49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0.12</v>
      </c>
      <c r="AH5">
        <v>2</v>
      </c>
      <c r="AI5">
        <v>28986217</v>
      </c>
      <c r="AJ5">
        <v>7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ROW(Source!A31)</f>
        <v>31</v>
      </c>
      <c r="B6">
        <v>28986226</v>
      </c>
      <c r="C6">
        <v>28986225</v>
      </c>
      <c r="D6">
        <v>28376282</v>
      </c>
      <c r="E6">
        <v>28376277</v>
      </c>
      <c r="F6">
        <v>1</v>
      </c>
      <c r="G6">
        <v>28376277</v>
      </c>
      <c r="H6">
        <v>1</v>
      </c>
      <c r="I6" t="s">
        <v>168</v>
      </c>
      <c r="K6" t="s">
        <v>169</v>
      </c>
      <c r="L6">
        <v>1191</v>
      </c>
      <c r="N6">
        <v>1013</v>
      </c>
      <c r="O6" t="s">
        <v>170</v>
      </c>
      <c r="P6" t="s">
        <v>170</v>
      </c>
      <c r="Q6">
        <v>1</v>
      </c>
      <c r="X6">
        <v>0.66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G6">
        <v>0.66</v>
      </c>
      <c r="AH6">
        <v>2</v>
      </c>
      <c r="AI6">
        <v>28986226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ROW(Source!A31)</f>
        <v>31</v>
      </c>
      <c r="B7">
        <v>28986227</v>
      </c>
      <c r="C7">
        <v>28986225</v>
      </c>
      <c r="D7">
        <v>28473875</v>
      </c>
      <c r="E7">
        <v>1</v>
      </c>
      <c r="F7">
        <v>1</v>
      </c>
      <c r="G7">
        <v>28376277</v>
      </c>
      <c r="H7">
        <v>2</v>
      </c>
      <c r="I7" t="s">
        <v>171</v>
      </c>
      <c r="J7" t="s">
        <v>172</v>
      </c>
      <c r="K7" t="s">
        <v>173</v>
      </c>
      <c r="L7">
        <v>1368</v>
      </c>
      <c r="N7">
        <v>1011</v>
      </c>
      <c r="O7" t="s">
        <v>174</v>
      </c>
      <c r="P7" t="s">
        <v>174</v>
      </c>
      <c r="Q7">
        <v>1</v>
      </c>
      <c r="X7">
        <v>0.141</v>
      </c>
      <c r="Y7">
        <v>0</v>
      </c>
      <c r="Z7">
        <v>371.97</v>
      </c>
      <c r="AA7">
        <v>283.57</v>
      </c>
      <c r="AB7">
        <v>0</v>
      </c>
      <c r="AC7">
        <v>0</v>
      </c>
      <c r="AD7">
        <v>1</v>
      </c>
      <c r="AE7">
        <v>0</v>
      </c>
      <c r="AG7">
        <v>0.141</v>
      </c>
      <c r="AH7">
        <v>2</v>
      </c>
      <c r="AI7">
        <v>28986227</v>
      </c>
      <c r="AJ7">
        <v>9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28986228</v>
      </c>
      <c r="C8">
        <v>28986225</v>
      </c>
      <c r="D8">
        <v>28473234</v>
      </c>
      <c r="E8">
        <v>1</v>
      </c>
      <c r="F8">
        <v>1</v>
      </c>
      <c r="G8">
        <v>28376277</v>
      </c>
      <c r="H8">
        <v>2</v>
      </c>
      <c r="I8" t="s">
        <v>175</v>
      </c>
      <c r="J8" t="s">
        <v>176</v>
      </c>
      <c r="K8" t="s">
        <v>177</v>
      </c>
      <c r="L8">
        <v>1368</v>
      </c>
      <c r="N8">
        <v>1011</v>
      </c>
      <c r="O8" t="s">
        <v>174</v>
      </c>
      <c r="P8" t="s">
        <v>174</v>
      </c>
      <c r="Q8">
        <v>1</v>
      </c>
      <c r="X8">
        <v>0.21</v>
      </c>
      <c r="Y8">
        <v>0</v>
      </c>
      <c r="Z8">
        <v>705.77</v>
      </c>
      <c r="AA8">
        <v>321.23</v>
      </c>
      <c r="AB8">
        <v>0</v>
      </c>
      <c r="AC8">
        <v>0</v>
      </c>
      <c r="AD8">
        <v>1</v>
      </c>
      <c r="AE8">
        <v>0</v>
      </c>
      <c r="AG8">
        <v>0.21</v>
      </c>
      <c r="AH8">
        <v>2</v>
      </c>
      <c r="AI8">
        <v>28986228</v>
      </c>
      <c r="AJ8">
        <v>10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ROW(Source!A63)</f>
        <v>63</v>
      </c>
      <c r="B9">
        <v>28986281</v>
      </c>
      <c r="C9">
        <v>28986280</v>
      </c>
      <c r="D9">
        <v>28376282</v>
      </c>
      <c r="E9">
        <v>28376277</v>
      </c>
      <c r="F9">
        <v>1</v>
      </c>
      <c r="G9">
        <v>28376277</v>
      </c>
      <c r="H9">
        <v>1</v>
      </c>
      <c r="I9" t="s">
        <v>168</v>
      </c>
      <c r="K9" t="s">
        <v>169</v>
      </c>
      <c r="L9">
        <v>1191</v>
      </c>
      <c r="N9">
        <v>1013</v>
      </c>
      <c r="O9" t="s">
        <v>170</v>
      </c>
      <c r="P9" t="s">
        <v>170</v>
      </c>
      <c r="Q9">
        <v>1</v>
      </c>
      <c r="X9">
        <v>0.54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G9">
        <v>0.54</v>
      </c>
      <c r="AH9">
        <v>2</v>
      </c>
      <c r="AI9">
        <v>28986281</v>
      </c>
      <c r="AJ9">
        <v>11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ROW(Source!A63)</f>
        <v>63</v>
      </c>
      <c r="B10">
        <v>28986282</v>
      </c>
      <c r="C10">
        <v>28986280</v>
      </c>
      <c r="D10">
        <v>28473875</v>
      </c>
      <c r="E10">
        <v>1</v>
      </c>
      <c r="F10">
        <v>1</v>
      </c>
      <c r="G10">
        <v>28376277</v>
      </c>
      <c r="H10">
        <v>2</v>
      </c>
      <c r="I10" t="s">
        <v>171</v>
      </c>
      <c r="J10" t="s">
        <v>172</v>
      </c>
      <c r="K10" t="s">
        <v>173</v>
      </c>
      <c r="L10">
        <v>1368</v>
      </c>
      <c r="N10">
        <v>1011</v>
      </c>
      <c r="O10" t="s">
        <v>174</v>
      </c>
      <c r="P10" t="s">
        <v>174</v>
      </c>
      <c r="Q10">
        <v>1</v>
      </c>
      <c r="X10">
        <v>0.19</v>
      </c>
      <c r="Y10">
        <v>0</v>
      </c>
      <c r="Z10">
        <v>371.97</v>
      </c>
      <c r="AA10">
        <v>283.57</v>
      </c>
      <c r="AB10">
        <v>0</v>
      </c>
      <c r="AC10">
        <v>0</v>
      </c>
      <c r="AD10">
        <v>1</v>
      </c>
      <c r="AE10">
        <v>0</v>
      </c>
      <c r="AG10">
        <v>0.19</v>
      </c>
      <c r="AH10">
        <v>2</v>
      </c>
      <c r="AI10">
        <v>28986282</v>
      </c>
      <c r="AJ10">
        <v>12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ROW(Source!A63)</f>
        <v>63</v>
      </c>
      <c r="B11">
        <v>28986283</v>
      </c>
      <c r="C11">
        <v>28986280</v>
      </c>
      <c r="D11">
        <v>28473234</v>
      </c>
      <c r="E11">
        <v>1</v>
      </c>
      <c r="F11">
        <v>1</v>
      </c>
      <c r="G11">
        <v>28376277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174</v>
      </c>
      <c r="P11" t="s">
        <v>174</v>
      </c>
      <c r="Q11">
        <v>1</v>
      </c>
      <c r="X11">
        <v>0.23</v>
      </c>
      <c r="Y11">
        <v>0</v>
      </c>
      <c r="Z11">
        <v>705.77</v>
      </c>
      <c r="AA11">
        <v>321.23</v>
      </c>
      <c r="AB11">
        <v>0</v>
      </c>
      <c r="AC11">
        <v>0</v>
      </c>
      <c r="AD11">
        <v>1</v>
      </c>
      <c r="AE11">
        <v>0</v>
      </c>
      <c r="AG11">
        <v>0.23</v>
      </c>
      <c r="AH11">
        <v>2</v>
      </c>
      <c r="AI11">
        <v>28986283</v>
      </c>
      <c r="AJ11">
        <v>13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ROW(Source!A63)</f>
        <v>63</v>
      </c>
      <c r="B12">
        <v>28986284</v>
      </c>
      <c r="C12">
        <v>28986280</v>
      </c>
      <c r="D12">
        <v>28475767</v>
      </c>
      <c r="E12">
        <v>1</v>
      </c>
      <c r="F12">
        <v>1</v>
      </c>
      <c r="G12">
        <v>28376277</v>
      </c>
      <c r="H12">
        <v>3</v>
      </c>
      <c r="I12" t="s">
        <v>86</v>
      </c>
      <c r="J12" t="s">
        <v>88</v>
      </c>
      <c r="K12" t="s">
        <v>87</v>
      </c>
      <c r="L12">
        <v>1354</v>
      </c>
      <c r="N12">
        <v>1010</v>
      </c>
      <c r="O12" t="s">
        <v>17</v>
      </c>
      <c r="P12" t="s">
        <v>17</v>
      </c>
      <c r="Q12">
        <v>1</v>
      </c>
      <c r="X12">
        <v>1</v>
      </c>
      <c r="Y12">
        <v>987.81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</v>
      </c>
      <c r="AH12">
        <v>2</v>
      </c>
      <c r="AI12">
        <v>28986284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ROW(Source!A67)</f>
        <v>67</v>
      </c>
      <c r="B13">
        <v>28986291</v>
      </c>
      <c r="C13">
        <v>28986290</v>
      </c>
      <c r="D13">
        <v>28376282</v>
      </c>
      <c r="E13">
        <v>28376277</v>
      </c>
      <c r="F13">
        <v>1</v>
      </c>
      <c r="G13">
        <v>28376277</v>
      </c>
      <c r="H13">
        <v>1</v>
      </c>
      <c r="I13" t="s">
        <v>168</v>
      </c>
      <c r="K13" t="s">
        <v>169</v>
      </c>
      <c r="L13">
        <v>1191</v>
      </c>
      <c r="N13">
        <v>1013</v>
      </c>
      <c r="O13" t="s">
        <v>170</v>
      </c>
      <c r="P13" t="s">
        <v>170</v>
      </c>
      <c r="Q13">
        <v>1</v>
      </c>
      <c r="X13">
        <v>0.34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G13">
        <v>0.34</v>
      </c>
      <c r="AH13">
        <v>2</v>
      </c>
      <c r="AI13">
        <v>28986291</v>
      </c>
      <c r="AJ13">
        <v>17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ROW(Source!A67)</f>
        <v>67</v>
      </c>
      <c r="B14">
        <v>28986292</v>
      </c>
      <c r="C14">
        <v>28986290</v>
      </c>
      <c r="D14">
        <v>28473875</v>
      </c>
      <c r="E14">
        <v>1</v>
      </c>
      <c r="F14">
        <v>1</v>
      </c>
      <c r="G14">
        <v>28376277</v>
      </c>
      <c r="H14">
        <v>2</v>
      </c>
      <c r="I14" t="s">
        <v>171</v>
      </c>
      <c r="J14" t="s">
        <v>172</v>
      </c>
      <c r="K14" t="s">
        <v>173</v>
      </c>
      <c r="L14">
        <v>1368</v>
      </c>
      <c r="N14">
        <v>1011</v>
      </c>
      <c r="O14" t="s">
        <v>174</v>
      </c>
      <c r="P14" t="s">
        <v>174</v>
      </c>
      <c r="Q14">
        <v>1</v>
      </c>
      <c r="X14">
        <v>0.095</v>
      </c>
      <c r="Y14">
        <v>0</v>
      </c>
      <c r="Z14">
        <v>371.97</v>
      </c>
      <c r="AA14">
        <v>283.57</v>
      </c>
      <c r="AB14">
        <v>0</v>
      </c>
      <c r="AC14">
        <v>0</v>
      </c>
      <c r="AD14">
        <v>1</v>
      </c>
      <c r="AE14">
        <v>0</v>
      </c>
      <c r="AG14">
        <v>0.095</v>
      </c>
      <c r="AH14">
        <v>2</v>
      </c>
      <c r="AI14">
        <v>28986292</v>
      </c>
      <c r="AJ14">
        <v>18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ROW(Source!A67)</f>
        <v>67</v>
      </c>
      <c r="B15">
        <v>28986293</v>
      </c>
      <c r="C15">
        <v>28986290</v>
      </c>
      <c r="D15">
        <v>28473234</v>
      </c>
      <c r="E15">
        <v>1</v>
      </c>
      <c r="F15">
        <v>1</v>
      </c>
      <c r="G15">
        <v>28376277</v>
      </c>
      <c r="H15">
        <v>2</v>
      </c>
      <c r="I15" t="s">
        <v>175</v>
      </c>
      <c r="J15" t="s">
        <v>176</v>
      </c>
      <c r="K15" t="s">
        <v>177</v>
      </c>
      <c r="L15">
        <v>1368</v>
      </c>
      <c r="N15">
        <v>1011</v>
      </c>
      <c r="O15" t="s">
        <v>174</v>
      </c>
      <c r="P15" t="s">
        <v>174</v>
      </c>
      <c r="Q15">
        <v>1</v>
      </c>
      <c r="X15">
        <v>0.125</v>
      </c>
      <c r="Y15">
        <v>0</v>
      </c>
      <c r="Z15">
        <v>705.77</v>
      </c>
      <c r="AA15">
        <v>321.23</v>
      </c>
      <c r="AB15">
        <v>0</v>
      </c>
      <c r="AC15">
        <v>0</v>
      </c>
      <c r="AD15">
        <v>1</v>
      </c>
      <c r="AE15">
        <v>0</v>
      </c>
      <c r="AG15">
        <v>0.125</v>
      </c>
      <c r="AH15">
        <v>2</v>
      </c>
      <c r="AI15">
        <v>28986293</v>
      </c>
      <c r="AJ15">
        <v>19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ROW(Source!A99)</f>
        <v>99</v>
      </c>
      <c r="B16">
        <v>28986415</v>
      </c>
      <c r="C16">
        <v>28986344</v>
      </c>
      <c r="D16">
        <v>28376282</v>
      </c>
      <c r="E16">
        <v>28376277</v>
      </c>
      <c r="F16">
        <v>1</v>
      </c>
      <c r="G16">
        <v>28376277</v>
      </c>
      <c r="H16">
        <v>1</v>
      </c>
      <c r="I16" t="s">
        <v>168</v>
      </c>
      <c r="K16" t="s">
        <v>169</v>
      </c>
      <c r="L16">
        <v>1191</v>
      </c>
      <c r="N16">
        <v>1013</v>
      </c>
      <c r="O16" t="s">
        <v>170</v>
      </c>
      <c r="P16" t="s">
        <v>170</v>
      </c>
      <c r="Q16">
        <v>1</v>
      </c>
      <c r="X16">
        <v>0.43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G16">
        <v>0.43</v>
      </c>
      <c r="AH16">
        <v>2</v>
      </c>
      <c r="AI16">
        <v>28986415</v>
      </c>
      <c r="AJ16">
        <v>20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ROW(Source!A99)</f>
        <v>99</v>
      </c>
      <c r="B17">
        <v>28986416</v>
      </c>
      <c r="C17">
        <v>28986344</v>
      </c>
      <c r="D17">
        <v>28473875</v>
      </c>
      <c r="E17">
        <v>1</v>
      </c>
      <c r="F17">
        <v>1</v>
      </c>
      <c r="G17">
        <v>28376277</v>
      </c>
      <c r="H17">
        <v>2</v>
      </c>
      <c r="I17" t="s">
        <v>171</v>
      </c>
      <c r="J17" t="s">
        <v>172</v>
      </c>
      <c r="K17" t="s">
        <v>173</v>
      </c>
      <c r="L17">
        <v>1368</v>
      </c>
      <c r="N17">
        <v>1011</v>
      </c>
      <c r="O17" t="s">
        <v>174</v>
      </c>
      <c r="P17" t="s">
        <v>174</v>
      </c>
      <c r="Q17">
        <v>1</v>
      </c>
      <c r="X17">
        <v>0.15</v>
      </c>
      <c r="Y17">
        <v>0</v>
      </c>
      <c r="Z17">
        <v>371.97</v>
      </c>
      <c r="AA17">
        <v>283.57</v>
      </c>
      <c r="AB17">
        <v>0</v>
      </c>
      <c r="AC17">
        <v>0</v>
      </c>
      <c r="AD17">
        <v>1</v>
      </c>
      <c r="AE17">
        <v>0</v>
      </c>
      <c r="AG17">
        <v>0.15</v>
      </c>
      <c r="AH17">
        <v>2</v>
      </c>
      <c r="AI17">
        <v>28986416</v>
      </c>
      <c r="AJ17">
        <v>21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ROW(Source!A99)</f>
        <v>99</v>
      </c>
      <c r="B18">
        <v>28986417</v>
      </c>
      <c r="C18">
        <v>28986344</v>
      </c>
      <c r="D18">
        <v>28475779</v>
      </c>
      <c r="E18">
        <v>1</v>
      </c>
      <c r="F18">
        <v>1</v>
      </c>
      <c r="G18">
        <v>28376277</v>
      </c>
      <c r="H18">
        <v>3</v>
      </c>
      <c r="I18" t="s">
        <v>104</v>
      </c>
      <c r="J18" t="s">
        <v>106</v>
      </c>
      <c r="K18" t="s">
        <v>105</v>
      </c>
      <c r="L18">
        <v>1354</v>
      </c>
      <c r="N18">
        <v>1010</v>
      </c>
      <c r="O18" t="s">
        <v>17</v>
      </c>
      <c r="P18" t="s">
        <v>17</v>
      </c>
      <c r="Q18">
        <v>1</v>
      </c>
      <c r="X18">
        <v>1</v>
      </c>
      <c r="Y18">
        <v>482.63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</v>
      </c>
      <c r="AH18">
        <v>2</v>
      </c>
      <c r="AI18">
        <v>28986417</v>
      </c>
      <c r="AJ18">
        <v>23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ROW(Source!A99)</f>
        <v>99</v>
      </c>
      <c r="B19">
        <v>28986418</v>
      </c>
      <c r="C19">
        <v>28986344</v>
      </c>
      <c r="D19">
        <v>28474667</v>
      </c>
      <c r="E19">
        <v>1</v>
      </c>
      <c r="F19">
        <v>1</v>
      </c>
      <c r="G19">
        <v>28376277</v>
      </c>
      <c r="H19">
        <v>3</v>
      </c>
      <c r="I19" t="s">
        <v>182</v>
      </c>
      <c r="J19" t="s">
        <v>183</v>
      </c>
      <c r="K19" t="s">
        <v>184</v>
      </c>
      <c r="L19">
        <v>1354</v>
      </c>
      <c r="N19">
        <v>1010</v>
      </c>
      <c r="O19" t="s">
        <v>17</v>
      </c>
      <c r="P19" t="s">
        <v>17</v>
      </c>
      <c r="Q19">
        <v>1</v>
      </c>
      <c r="X19">
        <v>1</v>
      </c>
      <c r="Y19">
        <v>734.45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1</v>
      </c>
      <c r="AH19">
        <v>2</v>
      </c>
      <c r="AI19">
        <v>28986418</v>
      </c>
      <c r="AJ19">
        <v>25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ROW(Source!A99)</f>
        <v>99</v>
      </c>
      <c r="B20">
        <v>28986419</v>
      </c>
      <c r="C20">
        <v>28986344</v>
      </c>
      <c r="D20">
        <v>28481705</v>
      </c>
      <c r="E20">
        <v>1</v>
      </c>
      <c r="F20">
        <v>1</v>
      </c>
      <c r="G20">
        <v>28376277</v>
      </c>
      <c r="H20">
        <v>3</v>
      </c>
      <c r="I20" t="s">
        <v>178</v>
      </c>
      <c r="J20" t="s">
        <v>179</v>
      </c>
      <c r="K20" t="s">
        <v>180</v>
      </c>
      <c r="L20">
        <v>1355</v>
      </c>
      <c r="N20">
        <v>1010</v>
      </c>
      <c r="O20" t="s">
        <v>181</v>
      </c>
      <c r="P20" t="s">
        <v>181</v>
      </c>
      <c r="Q20">
        <v>100</v>
      </c>
      <c r="X20">
        <v>0.01</v>
      </c>
      <c r="Y20">
        <v>147.49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0.01</v>
      </c>
      <c r="AH20">
        <v>2</v>
      </c>
      <c r="AI20">
        <v>28986419</v>
      </c>
      <c r="AJ20">
        <v>26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ROW(Source!A103)</f>
        <v>103</v>
      </c>
      <c r="B21">
        <v>28986359</v>
      </c>
      <c r="C21">
        <v>28986358</v>
      </c>
      <c r="D21">
        <v>28376282</v>
      </c>
      <c r="E21">
        <v>28376277</v>
      </c>
      <c r="F21">
        <v>1</v>
      </c>
      <c r="G21">
        <v>28376277</v>
      </c>
      <c r="H21">
        <v>1</v>
      </c>
      <c r="I21" t="s">
        <v>168</v>
      </c>
      <c r="K21" t="s">
        <v>169</v>
      </c>
      <c r="L21">
        <v>1191</v>
      </c>
      <c r="N21">
        <v>1013</v>
      </c>
      <c r="O21" t="s">
        <v>170</v>
      </c>
      <c r="P21" t="s">
        <v>170</v>
      </c>
      <c r="Q21">
        <v>1</v>
      </c>
      <c r="X21">
        <v>0.24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G21">
        <v>0.24</v>
      </c>
      <c r="AH21">
        <v>2</v>
      </c>
      <c r="AI21">
        <v>28986359</v>
      </c>
      <c r="AJ21">
        <v>27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ROW(Source!A103)</f>
        <v>103</v>
      </c>
      <c r="B22">
        <v>28986360</v>
      </c>
      <c r="C22">
        <v>28986358</v>
      </c>
      <c r="D22">
        <v>28473875</v>
      </c>
      <c r="E22">
        <v>1</v>
      </c>
      <c r="F22">
        <v>1</v>
      </c>
      <c r="G22">
        <v>28376277</v>
      </c>
      <c r="H22">
        <v>2</v>
      </c>
      <c r="I22" t="s">
        <v>171</v>
      </c>
      <c r="J22" t="s">
        <v>172</v>
      </c>
      <c r="K22" t="s">
        <v>173</v>
      </c>
      <c r="L22">
        <v>1368</v>
      </c>
      <c r="N22">
        <v>1011</v>
      </c>
      <c r="O22" t="s">
        <v>174</v>
      </c>
      <c r="P22" t="s">
        <v>174</v>
      </c>
      <c r="Q22">
        <v>1</v>
      </c>
      <c r="X22">
        <v>0.054</v>
      </c>
      <c r="Y22">
        <v>0</v>
      </c>
      <c r="Z22">
        <v>371.97</v>
      </c>
      <c r="AA22">
        <v>283.57</v>
      </c>
      <c r="AB22">
        <v>0</v>
      </c>
      <c r="AC22">
        <v>0</v>
      </c>
      <c r="AD22">
        <v>1</v>
      </c>
      <c r="AE22">
        <v>0</v>
      </c>
      <c r="AG22">
        <v>0.054</v>
      </c>
      <c r="AH22">
        <v>2</v>
      </c>
      <c r="AI22">
        <v>28986360</v>
      </c>
      <c r="AJ22">
        <v>28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ROW(Source!A103)</f>
        <v>103</v>
      </c>
      <c r="B23">
        <v>28986361</v>
      </c>
      <c r="C23">
        <v>28986358</v>
      </c>
      <c r="D23">
        <v>28473234</v>
      </c>
      <c r="E23">
        <v>1</v>
      </c>
      <c r="F23">
        <v>1</v>
      </c>
      <c r="G23">
        <v>28376277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174</v>
      </c>
      <c r="P23" t="s">
        <v>174</v>
      </c>
      <c r="Q23">
        <v>1</v>
      </c>
      <c r="X23">
        <v>0.05</v>
      </c>
      <c r="Y23">
        <v>0</v>
      </c>
      <c r="Z23">
        <v>705.77</v>
      </c>
      <c r="AA23">
        <v>321.23</v>
      </c>
      <c r="AB23">
        <v>0</v>
      </c>
      <c r="AC23">
        <v>0</v>
      </c>
      <c r="AD23">
        <v>1</v>
      </c>
      <c r="AE23">
        <v>0</v>
      </c>
      <c r="AG23">
        <v>0.05</v>
      </c>
      <c r="AH23">
        <v>2</v>
      </c>
      <c r="AI23">
        <v>28986361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ROW(Source!A167)</f>
        <v>167</v>
      </c>
      <c r="B24">
        <v>28987019</v>
      </c>
      <c r="C24">
        <v>28987018</v>
      </c>
      <c r="D24">
        <v>28376282</v>
      </c>
      <c r="E24">
        <v>28376277</v>
      </c>
      <c r="F24">
        <v>1</v>
      </c>
      <c r="G24">
        <v>28376277</v>
      </c>
      <c r="H24">
        <v>1</v>
      </c>
      <c r="I24" t="s">
        <v>168</v>
      </c>
      <c r="K24" t="s">
        <v>169</v>
      </c>
      <c r="L24">
        <v>1191</v>
      </c>
      <c r="N24">
        <v>1013</v>
      </c>
      <c r="O24" t="s">
        <v>170</v>
      </c>
      <c r="P24" t="s">
        <v>170</v>
      </c>
      <c r="Q24">
        <v>1</v>
      </c>
      <c r="X24">
        <v>0.49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G24">
        <v>0.49</v>
      </c>
      <c r="AH24">
        <v>2</v>
      </c>
      <c r="AI24">
        <v>28987019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ROW(Source!A167)</f>
        <v>167</v>
      </c>
      <c r="B25">
        <v>28987020</v>
      </c>
      <c r="C25">
        <v>28987018</v>
      </c>
      <c r="D25">
        <v>28473875</v>
      </c>
      <c r="E25">
        <v>1</v>
      </c>
      <c r="F25">
        <v>1</v>
      </c>
      <c r="G25">
        <v>28376277</v>
      </c>
      <c r="H25">
        <v>2</v>
      </c>
      <c r="I25" t="s">
        <v>171</v>
      </c>
      <c r="J25" t="s">
        <v>172</v>
      </c>
      <c r="K25" t="s">
        <v>173</v>
      </c>
      <c r="L25">
        <v>1368</v>
      </c>
      <c r="N25">
        <v>1011</v>
      </c>
      <c r="O25" t="s">
        <v>174</v>
      </c>
      <c r="P25" t="s">
        <v>174</v>
      </c>
      <c r="Q25">
        <v>1</v>
      </c>
      <c r="X25">
        <v>0.09</v>
      </c>
      <c r="Y25">
        <v>0</v>
      </c>
      <c r="Z25">
        <v>371.97</v>
      </c>
      <c r="AA25">
        <v>283.57</v>
      </c>
      <c r="AB25">
        <v>0</v>
      </c>
      <c r="AC25">
        <v>0</v>
      </c>
      <c r="AD25">
        <v>1</v>
      </c>
      <c r="AE25">
        <v>0</v>
      </c>
      <c r="AG25">
        <v>0.09</v>
      </c>
      <c r="AH25">
        <v>2</v>
      </c>
      <c r="AI25">
        <v>28987020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ROW(Source!A167)</f>
        <v>167</v>
      </c>
      <c r="B26">
        <v>28987021</v>
      </c>
      <c r="C26">
        <v>28987018</v>
      </c>
      <c r="D26">
        <v>28473234</v>
      </c>
      <c r="E26">
        <v>1</v>
      </c>
      <c r="F26">
        <v>1</v>
      </c>
      <c r="G26">
        <v>28376277</v>
      </c>
      <c r="H26">
        <v>2</v>
      </c>
      <c r="I26" t="s">
        <v>175</v>
      </c>
      <c r="J26" t="s">
        <v>176</v>
      </c>
      <c r="K26" t="s">
        <v>177</v>
      </c>
      <c r="L26">
        <v>1368</v>
      </c>
      <c r="N26">
        <v>1011</v>
      </c>
      <c r="O26" t="s">
        <v>174</v>
      </c>
      <c r="P26" t="s">
        <v>174</v>
      </c>
      <c r="Q26">
        <v>1</v>
      </c>
      <c r="X26">
        <v>0.14</v>
      </c>
      <c r="Y26">
        <v>0</v>
      </c>
      <c r="Z26">
        <v>705.77</v>
      </c>
      <c r="AA26">
        <v>321.23</v>
      </c>
      <c r="AB26">
        <v>0</v>
      </c>
      <c r="AC26">
        <v>0</v>
      </c>
      <c r="AD26">
        <v>1</v>
      </c>
      <c r="AE26">
        <v>0</v>
      </c>
      <c r="AG26">
        <v>0.14</v>
      </c>
      <c r="AH26">
        <v>2</v>
      </c>
      <c r="AI26">
        <v>28987021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ROW(Source!A167)</f>
        <v>167</v>
      </c>
      <c r="B27">
        <v>28987022</v>
      </c>
      <c r="C27">
        <v>28987018</v>
      </c>
      <c r="D27">
        <v>28475768</v>
      </c>
      <c r="E27">
        <v>1</v>
      </c>
      <c r="F27">
        <v>1</v>
      </c>
      <c r="G27">
        <v>28376277</v>
      </c>
      <c r="H27">
        <v>3</v>
      </c>
      <c r="I27" t="s">
        <v>22</v>
      </c>
      <c r="J27" t="s">
        <v>24</v>
      </c>
      <c r="K27" t="s">
        <v>23</v>
      </c>
      <c r="L27">
        <v>1354</v>
      </c>
      <c r="N27">
        <v>1010</v>
      </c>
      <c r="O27" t="s">
        <v>17</v>
      </c>
      <c r="P27" t="s">
        <v>17</v>
      </c>
      <c r="Q27">
        <v>1</v>
      </c>
      <c r="X27">
        <v>0.05</v>
      </c>
      <c r="Y27">
        <v>3266.88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0.05</v>
      </c>
      <c r="AH27">
        <v>2</v>
      </c>
      <c r="AI27">
        <v>28987022</v>
      </c>
      <c r="AJ27">
        <v>33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ROW(Source!A167)</f>
        <v>167</v>
      </c>
      <c r="B28">
        <v>28987023</v>
      </c>
      <c r="C28">
        <v>28987018</v>
      </c>
      <c r="D28">
        <v>28481705</v>
      </c>
      <c r="E28">
        <v>1</v>
      </c>
      <c r="F28">
        <v>1</v>
      </c>
      <c r="G28">
        <v>28376277</v>
      </c>
      <c r="H28">
        <v>3</v>
      </c>
      <c r="I28" t="s">
        <v>178</v>
      </c>
      <c r="J28" t="s">
        <v>179</v>
      </c>
      <c r="K28" t="s">
        <v>180</v>
      </c>
      <c r="L28">
        <v>1355</v>
      </c>
      <c r="N28">
        <v>1010</v>
      </c>
      <c r="O28" t="s">
        <v>181</v>
      </c>
      <c r="P28" t="s">
        <v>181</v>
      </c>
      <c r="Q28">
        <v>100</v>
      </c>
      <c r="X28">
        <v>0.02</v>
      </c>
      <c r="Y28">
        <v>147.49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0.02</v>
      </c>
      <c r="AH28">
        <v>2</v>
      </c>
      <c r="AI28">
        <v>28987023</v>
      </c>
      <c r="AJ28">
        <v>34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ROW(Source!A168)</f>
        <v>168</v>
      </c>
      <c r="B29">
        <v>28987025</v>
      </c>
      <c r="C29">
        <v>28987024</v>
      </c>
      <c r="D29">
        <v>28376282</v>
      </c>
      <c r="E29">
        <v>28376277</v>
      </c>
      <c r="F29">
        <v>1</v>
      </c>
      <c r="G29">
        <v>28376277</v>
      </c>
      <c r="H29">
        <v>1</v>
      </c>
      <c r="I29" t="s">
        <v>168</v>
      </c>
      <c r="K29" t="s">
        <v>169</v>
      </c>
      <c r="L29">
        <v>1191</v>
      </c>
      <c r="N29">
        <v>1013</v>
      </c>
      <c r="O29" t="s">
        <v>170</v>
      </c>
      <c r="P29" t="s">
        <v>170</v>
      </c>
      <c r="Q29">
        <v>1</v>
      </c>
      <c r="X29">
        <v>0.29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G29">
        <v>0.29</v>
      </c>
      <c r="AH29">
        <v>2</v>
      </c>
      <c r="AI29">
        <v>28987025</v>
      </c>
      <c r="AJ29">
        <v>35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ROW(Source!A168)</f>
        <v>168</v>
      </c>
      <c r="B30">
        <v>28987026</v>
      </c>
      <c r="C30">
        <v>28987024</v>
      </c>
      <c r="D30">
        <v>28473875</v>
      </c>
      <c r="E30">
        <v>1</v>
      </c>
      <c r="F30">
        <v>1</v>
      </c>
      <c r="G30">
        <v>28376277</v>
      </c>
      <c r="H30">
        <v>2</v>
      </c>
      <c r="I30" t="s">
        <v>171</v>
      </c>
      <c r="J30" t="s">
        <v>172</v>
      </c>
      <c r="K30" t="s">
        <v>173</v>
      </c>
      <c r="L30">
        <v>1368</v>
      </c>
      <c r="N30">
        <v>1011</v>
      </c>
      <c r="O30" t="s">
        <v>174</v>
      </c>
      <c r="P30" t="s">
        <v>174</v>
      </c>
      <c r="Q30">
        <v>1</v>
      </c>
      <c r="X30">
        <v>0.06</v>
      </c>
      <c r="Y30">
        <v>0</v>
      </c>
      <c r="Z30">
        <v>371.97</v>
      </c>
      <c r="AA30">
        <v>283.57</v>
      </c>
      <c r="AB30">
        <v>0</v>
      </c>
      <c r="AC30">
        <v>0</v>
      </c>
      <c r="AD30">
        <v>1</v>
      </c>
      <c r="AE30">
        <v>0</v>
      </c>
      <c r="AG30">
        <v>0.06</v>
      </c>
      <c r="AH30">
        <v>2</v>
      </c>
      <c r="AI30">
        <v>28987026</v>
      </c>
      <c r="AJ30">
        <v>36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ROW(Source!A168)</f>
        <v>168</v>
      </c>
      <c r="B31">
        <v>28987027</v>
      </c>
      <c r="C31">
        <v>28987024</v>
      </c>
      <c r="D31">
        <v>28473234</v>
      </c>
      <c r="E31">
        <v>1</v>
      </c>
      <c r="F31">
        <v>1</v>
      </c>
      <c r="G31">
        <v>28376277</v>
      </c>
      <c r="H31">
        <v>2</v>
      </c>
      <c r="I31" t="s">
        <v>175</v>
      </c>
      <c r="J31" t="s">
        <v>176</v>
      </c>
      <c r="K31" t="s">
        <v>177</v>
      </c>
      <c r="L31">
        <v>1368</v>
      </c>
      <c r="N31">
        <v>1011</v>
      </c>
      <c r="O31" t="s">
        <v>174</v>
      </c>
      <c r="P31" t="s">
        <v>174</v>
      </c>
      <c r="Q31">
        <v>1</v>
      </c>
      <c r="X31">
        <v>0.09</v>
      </c>
      <c r="Y31">
        <v>0</v>
      </c>
      <c r="Z31">
        <v>705.77</v>
      </c>
      <c r="AA31">
        <v>321.23</v>
      </c>
      <c r="AB31">
        <v>0</v>
      </c>
      <c r="AC31">
        <v>0</v>
      </c>
      <c r="AD31">
        <v>1</v>
      </c>
      <c r="AE31">
        <v>0</v>
      </c>
      <c r="AG31">
        <v>0.09</v>
      </c>
      <c r="AH31">
        <v>2</v>
      </c>
      <c r="AI31">
        <v>28987027</v>
      </c>
      <c r="AJ31">
        <v>37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ROW(Source!A168)</f>
        <v>168</v>
      </c>
      <c r="B32">
        <v>28987028</v>
      </c>
      <c r="C32">
        <v>28987024</v>
      </c>
      <c r="D32">
        <v>28475767</v>
      </c>
      <c r="E32">
        <v>1</v>
      </c>
      <c r="F32">
        <v>1</v>
      </c>
      <c r="G32">
        <v>28376277</v>
      </c>
      <c r="H32">
        <v>3</v>
      </c>
      <c r="I32" t="s">
        <v>86</v>
      </c>
      <c r="J32" t="s">
        <v>88</v>
      </c>
      <c r="K32" t="s">
        <v>87</v>
      </c>
      <c r="L32">
        <v>1354</v>
      </c>
      <c r="N32">
        <v>1010</v>
      </c>
      <c r="O32" t="s">
        <v>17</v>
      </c>
      <c r="P32" t="s">
        <v>17</v>
      </c>
      <c r="Q32">
        <v>1</v>
      </c>
      <c r="X32">
        <v>0.1</v>
      </c>
      <c r="Y32">
        <v>987.81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0.1</v>
      </c>
      <c r="AH32">
        <v>2</v>
      </c>
      <c r="AI32">
        <v>28987028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ROW(Source!A169)</f>
        <v>169</v>
      </c>
      <c r="B33">
        <v>28987030</v>
      </c>
      <c r="C33">
        <v>28987029</v>
      </c>
      <c r="D33">
        <v>28376282</v>
      </c>
      <c r="E33">
        <v>28376277</v>
      </c>
      <c r="F33">
        <v>1</v>
      </c>
      <c r="G33">
        <v>28376277</v>
      </c>
      <c r="H33">
        <v>1</v>
      </c>
      <c r="I33" t="s">
        <v>168</v>
      </c>
      <c r="K33" t="s">
        <v>169</v>
      </c>
      <c r="L33">
        <v>1191</v>
      </c>
      <c r="N33">
        <v>1013</v>
      </c>
      <c r="O33" t="s">
        <v>170</v>
      </c>
      <c r="P33" t="s">
        <v>170</v>
      </c>
      <c r="Q33">
        <v>1</v>
      </c>
      <c r="X33">
        <v>0.13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G33">
        <v>0.13</v>
      </c>
      <c r="AH33">
        <v>2</v>
      </c>
      <c r="AI33">
        <v>28987030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ROW(Source!A169)</f>
        <v>169</v>
      </c>
      <c r="B34">
        <v>28987031</v>
      </c>
      <c r="C34">
        <v>28987029</v>
      </c>
      <c r="D34">
        <v>28473875</v>
      </c>
      <c r="E34">
        <v>1</v>
      </c>
      <c r="F34">
        <v>1</v>
      </c>
      <c r="G34">
        <v>28376277</v>
      </c>
      <c r="H34">
        <v>2</v>
      </c>
      <c r="I34" t="s">
        <v>171</v>
      </c>
      <c r="J34" t="s">
        <v>172</v>
      </c>
      <c r="K34" t="s">
        <v>173</v>
      </c>
      <c r="L34">
        <v>1368</v>
      </c>
      <c r="N34">
        <v>1011</v>
      </c>
      <c r="O34" t="s">
        <v>174</v>
      </c>
      <c r="P34" t="s">
        <v>174</v>
      </c>
      <c r="Q34">
        <v>1</v>
      </c>
      <c r="X34">
        <v>0.02</v>
      </c>
      <c r="Y34">
        <v>0</v>
      </c>
      <c r="Z34">
        <v>371.97</v>
      </c>
      <c r="AA34">
        <v>283.57</v>
      </c>
      <c r="AB34">
        <v>0</v>
      </c>
      <c r="AC34">
        <v>0</v>
      </c>
      <c r="AD34">
        <v>1</v>
      </c>
      <c r="AE34">
        <v>0</v>
      </c>
      <c r="AG34">
        <v>0.02</v>
      </c>
      <c r="AH34">
        <v>2</v>
      </c>
      <c r="AI34">
        <v>28987031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ROW(Source!A169)</f>
        <v>169</v>
      </c>
      <c r="B35">
        <v>28987032</v>
      </c>
      <c r="C35">
        <v>28987029</v>
      </c>
      <c r="D35">
        <v>28473234</v>
      </c>
      <c r="E35">
        <v>1</v>
      </c>
      <c r="F35">
        <v>1</v>
      </c>
      <c r="G35">
        <v>28376277</v>
      </c>
      <c r="H35">
        <v>2</v>
      </c>
      <c r="I35" t="s">
        <v>175</v>
      </c>
      <c r="J35" t="s">
        <v>176</v>
      </c>
      <c r="K35" t="s">
        <v>177</v>
      </c>
      <c r="L35">
        <v>1368</v>
      </c>
      <c r="N35">
        <v>1011</v>
      </c>
      <c r="O35" t="s">
        <v>174</v>
      </c>
      <c r="P35" t="s">
        <v>174</v>
      </c>
      <c r="Q35">
        <v>1</v>
      </c>
      <c r="X35">
        <v>0.02</v>
      </c>
      <c r="Y35">
        <v>0</v>
      </c>
      <c r="Z35">
        <v>705.77</v>
      </c>
      <c r="AA35">
        <v>321.23</v>
      </c>
      <c r="AB35">
        <v>0</v>
      </c>
      <c r="AC35">
        <v>0</v>
      </c>
      <c r="AD35">
        <v>1</v>
      </c>
      <c r="AE35">
        <v>0</v>
      </c>
      <c r="AG35">
        <v>0.02</v>
      </c>
      <c r="AH35">
        <v>2</v>
      </c>
      <c r="AI35">
        <v>28987032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ROW(Source!A169)</f>
        <v>169</v>
      </c>
      <c r="B36">
        <v>28987033</v>
      </c>
      <c r="C36">
        <v>28987029</v>
      </c>
      <c r="D36">
        <v>28475766</v>
      </c>
      <c r="E36">
        <v>1</v>
      </c>
      <c r="F36">
        <v>1</v>
      </c>
      <c r="G36">
        <v>28376277</v>
      </c>
      <c r="H36">
        <v>3</v>
      </c>
      <c r="I36" t="s">
        <v>108</v>
      </c>
      <c r="J36" t="s">
        <v>110</v>
      </c>
      <c r="K36" t="s">
        <v>109</v>
      </c>
      <c r="L36">
        <v>1354</v>
      </c>
      <c r="N36">
        <v>1010</v>
      </c>
      <c r="O36" t="s">
        <v>17</v>
      </c>
      <c r="P36" t="s">
        <v>17</v>
      </c>
      <c r="Q36">
        <v>1</v>
      </c>
      <c r="X36">
        <v>0.1</v>
      </c>
      <c r="Y36">
        <v>927.29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0.1</v>
      </c>
      <c r="AH36">
        <v>2</v>
      </c>
      <c r="AI36">
        <v>28987033</v>
      </c>
      <c r="AJ36">
        <v>42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ROW(Source!A169)</f>
        <v>169</v>
      </c>
      <c r="B37">
        <v>28987034</v>
      </c>
      <c r="C37">
        <v>28987029</v>
      </c>
      <c r="D37">
        <v>28481705</v>
      </c>
      <c r="E37">
        <v>1</v>
      </c>
      <c r="F37">
        <v>1</v>
      </c>
      <c r="G37">
        <v>28376277</v>
      </c>
      <c r="H37">
        <v>3</v>
      </c>
      <c r="I37" t="s">
        <v>178</v>
      </c>
      <c r="J37" t="s">
        <v>179</v>
      </c>
      <c r="K37" t="s">
        <v>180</v>
      </c>
      <c r="L37">
        <v>1355</v>
      </c>
      <c r="N37">
        <v>1010</v>
      </c>
      <c r="O37" t="s">
        <v>181</v>
      </c>
      <c r="P37" t="s">
        <v>181</v>
      </c>
      <c r="Q37">
        <v>100</v>
      </c>
      <c r="X37">
        <v>0.01</v>
      </c>
      <c r="Y37">
        <v>147.49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0.01</v>
      </c>
      <c r="AH37">
        <v>2</v>
      </c>
      <c r="AI37">
        <v>28987034</v>
      </c>
      <c r="AJ37">
        <v>43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ROW(Source!A170)</f>
        <v>170</v>
      </c>
      <c r="B38">
        <v>28986548</v>
      </c>
      <c r="C38">
        <v>28986547</v>
      </c>
      <c r="D38">
        <v>28376282</v>
      </c>
      <c r="E38">
        <v>28376277</v>
      </c>
      <c r="F38">
        <v>1</v>
      </c>
      <c r="G38">
        <v>28376277</v>
      </c>
      <c r="H38">
        <v>1</v>
      </c>
      <c r="I38" t="s">
        <v>168</v>
      </c>
      <c r="K38" t="s">
        <v>169</v>
      </c>
      <c r="L38">
        <v>1191</v>
      </c>
      <c r="N38">
        <v>1013</v>
      </c>
      <c r="O38" t="s">
        <v>170</v>
      </c>
      <c r="P38" t="s">
        <v>170</v>
      </c>
      <c r="Q38">
        <v>1</v>
      </c>
      <c r="X38">
        <v>0.17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1</v>
      </c>
      <c r="AG38">
        <v>0.17</v>
      </c>
      <c r="AH38">
        <v>2</v>
      </c>
      <c r="AI38">
        <v>28986548</v>
      </c>
      <c r="AJ38">
        <v>44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ROW(Source!A170)</f>
        <v>170</v>
      </c>
      <c r="B39">
        <v>28986549</v>
      </c>
      <c r="C39">
        <v>28986547</v>
      </c>
      <c r="D39">
        <v>28473233</v>
      </c>
      <c r="E39">
        <v>1</v>
      </c>
      <c r="F39">
        <v>1</v>
      </c>
      <c r="G39">
        <v>28376277</v>
      </c>
      <c r="H39">
        <v>2</v>
      </c>
      <c r="I39" t="s">
        <v>185</v>
      </c>
      <c r="J39" t="s">
        <v>186</v>
      </c>
      <c r="K39" t="s">
        <v>187</v>
      </c>
      <c r="L39">
        <v>1368</v>
      </c>
      <c r="N39">
        <v>1011</v>
      </c>
      <c r="O39" t="s">
        <v>174</v>
      </c>
      <c r="P39" t="s">
        <v>174</v>
      </c>
      <c r="Q39">
        <v>1</v>
      </c>
      <c r="X39">
        <v>0.09</v>
      </c>
      <c r="Y39">
        <v>0</v>
      </c>
      <c r="Z39">
        <v>673.63</v>
      </c>
      <c r="AA39">
        <v>311.21</v>
      </c>
      <c r="AB39">
        <v>0</v>
      </c>
      <c r="AC39">
        <v>0</v>
      </c>
      <c r="AD39">
        <v>1</v>
      </c>
      <c r="AE39">
        <v>0</v>
      </c>
      <c r="AG39">
        <v>0.09</v>
      </c>
      <c r="AH39">
        <v>2</v>
      </c>
      <c r="AI39">
        <v>28986549</v>
      </c>
      <c r="AJ39">
        <v>45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ROW(Source!A171)</f>
        <v>171</v>
      </c>
      <c r="B40">
        <v>28986919</v>
      </c>
      <c r="C40">
        <v>28986918</v>
      </c>
      <c r="D40">
        <v>28376282</v>
      </c>
      <c r="E40">
        <v>28376277</v>
      </c>
      <c r="F40">
        <v>1</v>
      </c>
      <c r="G40">
        <v>28376277</v>
      </c>
      <c r="H40">
        <v>1</v>
      </c>
      <c r="I40" t="s">
        <v>168</v>
      </c>
      <c r="K40" t="s">
        <v>169</v>
      </c>
      <c r="L40">
        <v>1191</v>
      </c>
      <c r="N40">
        <v>1013</v>
      </c>
      <c r="O40" t="s">
        <v>170</v>
      </c>
      <c r="P40" t="s">
        <v>170</v>
      </c>
      <c r="Q40">
        <v>1</v>
      </c>
      <c r="X40">
        <v>10.82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G40">
        <v>10.82</v>
      </c>
      <c r="AH40">
        <v>2</v>
      </c>
      <c r="AI40">
        <v>28986919</v>
      </c>
      <c r="AJ40">
        <v>46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ROW(Source!A171)</f>
        <v>171</v>
      </c>
      <c r="B41">
        <v>28986924</v>
      </c>
      <c r="C41">
        <v>28986918</v>
      </c>
      <c r="D41">
        <v>28395764</v>
      </c>
      <c r="E41">
        <v>28376277</v>
      </c>
      <c r="F41">
        <v>1</v>
      </c>
      <c r="G41">
        <v>28376277</v>
      </c>
      <c r="H41">
        <v>3</v>
      </c>
      <c r="I41" t="s">
        <v>188</v>
      </c>
      <c r="K41" t="s">
        <v>189</v>
      </c>
      <c r="L41">
        <v>1348</v>
      </c>
      <c r="N41">
        <v>1009</v>
      </c>
      <c r="O41" t="s">
        <v>190</v>
      </c>
      <c r="P41" t="s">
        <v>190</v>
      </c>
      <c r="Q41">
        <v>1000</v>
      </c>
      <c r="X41">
        <v>4.44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4.44</v>
      </c>
      <c r="AH41">
        <v>2</v>
      </c>
      <c r="AI41">
        <v>28986924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ROW(Source!A171)</f>
        <v>171</v>
      </c>
      <c r="B42">
        <v>28986920</v>
      </c>
      <c r="C42">
        <v>28986918</v>
      </c>
      <c r="D42">
        <v>28475746</v>
      </c>
      <c r="E42">
        <v>1</v>
      </c>
      <c r="F42">
        <v>1</v>
      </c>
      <c r="G42">
        <v>28376277</v>
      </c>
      <c r="H42">
        <v>3</v>
      </c>
      <c r="I42" t="s">
        <v>191</v>
      </c>
      <c r="J42" t="s">
        <v>192</v>
      </c>
      <c r="K42" t="s">
        <v>193</v>
      </c>
      <c r="L42">
        <v>1346</v>
      </c>
      <c r="N42">
        <v>1009</v>
      </c>
      <c r="O42" t="s">
        <v>194</v>
      </c>
      <c r="P42" t="s">
        <v>194</v>
      </c>
      <c r="Q42">
        <v>1</v>
      </c>
      <c r="X42">
        <v>0.02</v>
      </c>
      <c r="Y42">
        <v>28.11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0.02</v>
      </c>
      <c r="AH42">
        <v>2</v>
      </c>
      <c r="AI42">
        <v>28986920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ROW(Source!A171)</f>
        <v>171</v>
      </c>
      <c r="B43">
        <v>28986923</v>
      </c>
      <c r="C43">
        <v>28986918</v>
      </c>
      <c r="D43">
        <v>28383003</v>
      </c>
      <c r="E43">
        <v>28376277</v>
      </c>
      <c r="F43">
        <v>1</v>
      </c>
      <c r="G43">
        <v>28376277</v>
      </c>
      <c r="H43">
        <v>3</v>
      </c>
      <c r="I43" t="s">
        <v>195</v>
      </c>
      <c r="K43" t="s">
        <v>196</v>
      </c>
      <c r="L43">
        <v>1346</v>
      </c>
      <c r="N43">
        <v>1009</v>
      </c>
      <c r="O43" t="s">
        <v>194</v>
      </c>
      <c r="P43" t="s">
        <v>194</v>
      </c>
      <c r="Q43">
        <v>1</v>
      </c>
      <c r="X43">
        <v>2.41</v>
      </c>
      <c r="Y43">
        <v>177.6827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2.41</v>
      </c>
      <c r="AH43">
        <v>2</v>
      </c>
      <c r="AI43">
        <v>28986923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ROW(Source!A171)</f>
        <v>171</v>
      </c>
      <c r="B44">
        <v>28986921</v>
      </c>
      <c r="C44">
        <v>28986918</v>
      </c>
      <c r="D44">
        <v>28474513</v>
      </c>
      <c r="E44">
        <v>1</v>
      </c>
      <c r="F44">
        <v>1</v>
      </c>
      <c r="G44">
        <v>28376277</v>
      </c>
      <c r="H44">
        <v>3</v>
      </c>
      <c r="I44" t="s">
        <v>197</v>
      </c>
      <c r="J44" t="s">
        <v>198</v>
      </c>
      <c r="K44" t="s">
        <v>199</v>
      </c>
      <c r="L44">
        <v>1346</v>
      </c>
      <c r="N44">
        <v>1009</v>
      </c>
      <c r="O44" t="s">
        <v>194</v>
      </c>
      <c r="P44" t="s">
        <v>194</v>
      </c>
      <c r="Q44">
        <v>1</v>
      </c>
      <c r="X44">
        <v>3.9</v>
      </c>
      <c r="Y44">
        <v>65.65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3.9</v>
      </c>
      <c r="AH44">
        <v>2</v>
      </c>
      <c r="AI44">
        <v>28986921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ROW(Source!A171)</f>
        <v>171</v>
      </c>
      <c r="B45">
        <v>28986922</v>
      </c>
      <c r="C45">
        <v>28986918</v>
      </c>
      <c r="D45">
        <v>28474467</v>
      </c>
      <c r="E45">
        <v>1</v>
      </c>
      <c r="F45">
        <v>1</v>
      </c>
      <c r="G45">
        <v>28376277</v>
      </c>
      <c r="H45">
        <v>3</v>
      </c>
      <c r="I45" t="s">
        <v>200</v>
      </c>
      <c r="J45" t="s">
        <v>201</v>
      </c>
      <c r="K45" t="s">
        <v>202</v>
      </c>
      <c r="L45">
        <v>1346</v>
      </c>
      <c r="N45">
        <v>1009</v>
      </c>
      <c r="O45" t="s">
        <v>194</v>
      </c>
      <c r="P45" t="s">
        <v>194</v>
      </c>
      <c r="Q45">
        <v>1</v>
      </c>
      <c r="X45">
        <v>1.14</v>
      </c>
      <c r="Y45">
        <v>128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1.14</v>
      </c>
      <c r="AH45">
        <v>2</v>
      </c>
      <c r="AI45">
        <v>28986922</v>
      </c>
      <c r="AJ45">
        <v>51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ROW(Source!A172)</f>
        <v>172</v>
      </c>
      <c r="B46">
        <v>28987012</v>
      </c>
      <c r="C46">
        <v>28987011</v>
      </c>
      <c r="D46">
        <v>28376282</v>
      </c>
      <c r="E46">
        <v>28376277</v>
      </c>
      <c r="F46">
        <v>1</v>
      </c>
      <c r="G46">
        <v>28376277</v>
      </c>
      <c r="H46">
        <v>1</v>
      </c>
      <c r="I46" t="s">
        <v>168</v>
      </c>
      <c r="K46" t="s">
        <v>169</v>
      </c>
      <c r="L46">
        <v>1191</v>
      </c>
      <c r="N46">
        <v>1013</v>
      </c>
      <c r="O46" t="s">
        <v>170</v>
      </c>
      <c r="P46" t="s">
        <v>170</v>
      </c>
      <c r="Q46">
        <v>1</v>
      </c>
      <c r="X46">
        <v>1.6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1</v>
      </c>
      <c r="AG46">
        <v>1.6</v>
      </c>
      <c r="AH46">
        <v>2</v>
      </c>
      <c r="AI46">
        <v>28987012</v>
      </c>
      <c r="AJ46">
        <v>52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ROW(Source!A172)</f>
        <v>172</v>
      </c>
      <c r="B47">
        <v>28987013</v>
      </c>
      <c r="C47">
        <v>28987011</v>
      </c>
      <c r="D47">
        <v>28473584</v>
      </c>
      <c r="E47">
        <v>1</v>
      </c>
      <c r="F47">
        <v>1</v>
      </c>
      <c r="G47">
        <v>28376277</v>
      </c>
      <c r="H47">
        <v>2</v>
      </c>
      <c r="I47" t="s">
        <v>203</v>
      </c>
      <c r="J47" t="s">
        <v>204</v>
      </c>
      <c r="K47" t="s">
        <v>205</v>
      </c>
      <c r="L47">
        <v>1368</v>
      </c>
      <c r="N47">
        <v>1011</v>
      </c>
      <c r="O47" t="s">
        <v>174</v>
      </c>
      <c r="P47" t="s">
        <v>174</v>
      </c>
      <c r="Q47">
        <v>1</v>
      </c>
      <c r="X47">
        <v>0.09</v>
      </c>
      <c r="Y47">
        <v>0</v>
      </c>
      <c r="Z47">
        <v>261.12</v>
      </c>
      <c r="AA47">
        <v>4.66</v>
      </c>
      <c r="AB47">
        <v>0</v>
      </c>
      <c r="AC47">
        <v>0</v>
      </c>
      <c r="AD47">
        <v>1</v>
      </c>
      <c r="AE47">
        <v>0</v>
      </c>
      <c r="AG47">
        <v>0.09</v>
      </c>
      <c r="AH47">
        <v>2</v>
      </c>
      <c r="AI47">
        <v>28987013</v>
      </c>
      <c r="AJ47">
        <v>53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ROW(Source!A172)</f>
        <v>172</v>
      </c>
      <c r="B48">
        <v>28987014</v>
      </c>
      <c r="C48">
        <v>28987011</v>
      </c>
      <c r="D48">
        <v>28473900</v>
      </c>
      <c r="E48">
        <v>1</v>
      </c>
      <c r="F48">
        <v>1</v>
      </c>
      <c r="G48">
        <v>28376277</v>
      </c>
      <c r="H48">
        <v>2</v>
      </c>
      <c r="I48" t="s">
        <v>206</v>
      </c>
      <c r="J48" t="s">
        <v>207</v>
      </c>
      <c r="K48" t="s">
        <v>208</v>
      </c>
      <c r="L48">
        <v>1368</v>
      </c>
      <c r="N48">
        <v>1011</v>
      </c>
      <c r="O48" t="s">
        <v>174</v>
      </c>
      <c r="P48" t="s">
        <v>174</v>
      </c>
      <c r="Q48">
        <v>1</v>
      </c>
      <c r="X48">
        <v>0.05</v>
      </c>
      <c r="Y48">
        <v>0</v>
      </c>
      <c r="Z48">
        <v>4.18</v>
      </c>
      <c r="AA48">
        <v>0.74</v>
      </c>
      <c r="AB48">
        <v>0</v>
      </c>
      <c r="AC48">
        <v>0</v>
      </c>
      <c r="AD48">
        <v>1</v>
      </c>
      <c r="AE48">
        <v>0</v>
      </c>
      <c r="AG48">
        <v>0.05</v>
      </c>
      <c r="AH48">
        <v>2</v>
      </c>
      <c r="AI48">
        <v>28987014</v>
      </c>
      <c r="AJ48">
        <v>54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ROW(Source!A172)</f>
        <v>172</v>
      </c>
      <c r="B49">
        <v>28987015</v>
      </c>
      <c r="C49">
        <v>28987011</v>
      </c>
      <c r="D49">
        <v>28474900</v>
      </c>
      <c r="E49">
        <v>1</v>
      </c>
      <c r="F49">
        <v>1</v>
      </c>
      <c r="G49">
        <v>28376277</v>
      </c>
      <c r="H49">
        <v>3</v>
      </c>
      <c r="I49" t="s">
        <v>209</v>
      </c>
      <c r="J49" t="s">
        <v>210</v>
      </c>
      <c r="K49" t="s">
        <v>211</v>
      </c>
      <c r="L49">
        <v>1348</v>
      </c>
      <c r="N49">
        <v>1009</v>
      </c>
      <c r="O49" t="s">
        <v>190</v>
      </c>
      <c r="P49" t="s">
        <v>190</v>
      </c>
      <c r="Q49">
        <v>1000</v>
      </c>
      <c r="X49">
        <v>0.002</v>
      </c>
      <c r="Y49">
        <v>22240.66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0.002</v>
      </c>
      <c r="AH49">
        <v>2</v>
      </c>
      <c r="AI49">
        <v>28987015</v>
      </c>
      <c r="AJ49">
        <v>55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ROW(Source!A172)</f>
        <v>172</v>
      </c>
      <c r="B50">
        <v>28987016</v>
      </c>
      <c r="C50">
        <v>28987011</v>
      </c>
      <c r="D50">
        <v>28475840</v>
      </c>
      <c r="E50">
        <v>1</v>
      </c>
      <c r="F50">
        <v>1</v>
      </c>
      <c r="G50">
        <v>28376277</v>
      </c>
      <c r="H50">
        <v>3</v>
      </c>
      <c r="I50" t="s">
        <v>212</v>
      </c>
      <c r="J50" t="s">
        <v>213</v>
      </c>
      <c r="K50" t="s">
        <v>214</v>
      </c>
      <c r="L50">
        <v>1348</v>
      </c>
      <c r="N50">
        <v>1009</v>
      </c>
      <c r="O50" t="s">
        <v>190</v>
      </c>
      <c r="P50" t="s">
        <v>190</v>
      </c>
      <c r="Q50">
        <v>1000</v>
      </c>
      <c r="X50">
        <v>0.0004</v>
      </c>
      <c r="Y50">
        <v>86085.97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0.0004</v>
      </c>
      <c r="AH50">
        <v>2</v>
      </c>
      <c r="AI50">
        <v>28987016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ROW(Source!A172)</f>
        <v>172</v>
      </c>
      <c r="B51">
        <v>28987017</v>
      </c>
      <c r="C51">
        <v>28987011</v>
      </c>
      <c r="D51">
        <v>28474421</v>
      </c>
      <c r="E51">
        <v>1</v>
      </c>
      <c r="F51">
        <v>1</v>
      </c>
      <c r="G51">
        <v>28376277</v>
      </c>
      <c r="H51">
        <v>3</v>
      </c>
      <c r="I51" t="s">
        <v>215</v>
      </c>
      <c r="J51" t="s">
        <v>216</v>
      </c>
      <c r="K51" t="s">
        <v>217</v>
      </c>
      <c r="L51">
        <v>1348</v>
      </c>
      <c r="N51">
        <v>1009</v>
      </c>
      <c r="O51" t="s">
        <v>190</v>
      </c>
      <c r="P51" t="s">
        <v>190</v>
      </c>
      <c r="Q51">
        <v>1000</v>
      </c>
      <c r="X51">
        <v>0.0005</v>
      </c>
      <c r="Y51">
        <v>61829.26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0.0005</v>
      </c>
      <c r="AH51">
        <v>2</v>
      </c>
      <c r="AI51">
        <v>28987017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ROW(Source!A173)</f>
        <v>173</v>
      </c>
      <c r="B52">
        <v>28987261</v>
      </c>
      <c r="C52">
        <v>28987236</v>
      </c>
      <c r="D52">
        <v>28376282</v>
      </c>
      <c r="E52">
        <v>28376277</v>
      </c>
      <c r="F52">
        <v>1</v>
      </c>
      <c r="G52">
        <v>28376277</v>
      </c>
      <c r="H52">
        <v>1</v>
      </c>
      <c r="I52" t="s">
        <v>168</v>
      </c>
      <c r="K52" t="s">
        <v>169</v>
      </c>
      <c r="L52">
        <v>1191</v>
      </c>
      <c r="N52">
        <v>1013</v>
      </c>
      <c r="O52" t="s">
        <v>170</v>
      </c>
      <c r="P52" t="s">
        <v>170</v>
      </c>
      <c r="Q52">
        <v>1</v>
      </c>
      <c r="X52">
        <v>2.4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G52">
        <v>2.4</v>
      </c>
      <c r="AH52">
        <v>2</v>
      </c>
      <c r="AI52">
        <v>28987261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ROW(Source!A173)</f>
        <v>173</v>
      </c>
      <c r="B53">
        <v>28987262</v>
      </c>
      <c r="C53">
        <v>28987236</v>
      </c>
      <c r="D53">
        <v>28475643</v>
      </c>
      <c r="E53">
        <v>1</v>
      </c>
      <c r="F53">
        <v>1</v>
      </c>
      <c r="G53">
        <v>28376277</v>
      </c>
      <c r="H53">
        <v>3</v>
      </c>
      <c r="I53" t="s">
        <v>218</v>
      </c>
      <c r="J53" t="s">
        <v>219</v>
      </c>
      <c r="K53" t="s">
        <v>220</v>
      </c>
      <c r="L53">
        <v>1346</v>
      </c>
      <c r="N53">
        <v>1009</v>
      </c>
      <c r="O53" t="s">
        <v>194</v>
      </c>
      <c r="P53" t="s">
        <v>194</v>
      </c>
      <c r="Q53">
        <v>1</v>
      </c>
      <c r="X53">
        <v>0.73</v>
      </c>
      <c r="Y53">
        <v>98.71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0.73</v>
      </c>
      <c r="AH53">
        <v>2</v>
      </c>
      <c r="AI53">
        <v>28987262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ROW(Source!A173)</f>
        <v>173</v>
      </c>
      <c r="B54">
        <v>28987263</v>
      </c>
      <c r="C54">
        <v>28987236</v>
      </c>
      <c r="D54">
        <v>28475674</v>
      </c>
      <c r="E54">
        <v>1</v>
      </c>
      <c r="F54">
        <v>1</v>
      </c>
      <c r="G54">
        <v>28376277</v>
      </c>
      <c r="H54">
        <v>3</v>
      </c>
      <c r="I54" t="s">
        <v>221</v>
      </c>
      <c r="J54" t="s">
        <v>222</v>
      </c>
      <c r="K54" t="s">
        <v>223</v>
      </c>
      <c r="L54">
        <v>1346</v>
      </c>
      <c r="N54">
        <v>1009</v>
      </c>
      <c r="O54" t="s">
        <v>194</v>
      </c>
      <c r="P54" t="s">
        <v>194</v>
      </c>
      <c r="Q54">
        <v>1</v>
      </c>
      <c r="X54">
        <v>2.55</v>
      </c>
      <c r="Y54">
        <v>21.92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2.55</v>
      </c>
      <c r="AH54">
        <v>2</v>
      </c>
      <c r="AI54">
        <v>28987263</v>
      </c>
      <c r="AJ54">
        <v>60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ROW(Source!A174)</f>
        <v>174</v>
      </c>
      <c r="B55">
        <v>28987502</v>
      </c>
      <c r="C55">
        <v>28987501</v>
      </c>
      <c r="D55">
        <v>28376282</v>
      </c>
      <c r="E55">
        <v>28376277</v>
      </c>
      <c r="F55">
        <v>1</v>
      </c>
      <c r="G55">
        <v>28376277</v>
      </c>
      <c r="H55">
        <v>1</v>
      </c>
      <c r="I55" t="s">
        <v>168</v>
      </c>
      <c r="K55" t="s">
        <v>169</v>
      </c>
      <c r="L55">
        <v>1191</v>
      </c>
      <c r="N55">
        <v>1013</v>
      </c>
      <c r="O55" t="s">
        <v>170</v>
      </c>
      <c r="P55" t="s">
        <v>170</v>
      </c>
      <c r="Q55">
        <v>1</v>
      </c>
      <c r="X55">
        <v>39.5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1</v>
      </c>
      <c r="AG55">
        <v>39.5</v>
      </c>
      <c r="AH55">
        <v>2</v>
      </c>
      <c r="AI55">
        <v>28987502</v>
      </c>
      <c r="AJ55">
        <v>61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ROW(Source!A174)</f>
        <v>174</v>
      </c>
      <c r="B56">
        <v>28987503</v>
      </c>
      <c r="C56">
        <v>28987501</v>
      </c>
      <c r="D56">
        <v>28473237</v>
      </c>
      <c r="E56">
        <v>1</v>
      </c>
      <c r="F56">
        <v>1</v>
      </c>
      <c r="G56">
        <v>28376277</v>
      </c>
      <c r="H56">
        <v>2</v>
      </c>
      <c r="I56" t="s">
        <v>224</v>
      </c>
      <c r="J56" t="s">
        <v>225</v>
      </c>
      <c r="K56" t="s">
        <v>226</v>
      </c>
      <c r="L56">
        <v>1368</v>
      </c>
      <c r="N56">
        <v>1011</v>
      </c>
      <c r="O56" t="s">
        <v>174</v>
      </c>
      <c r="P56" t="s">
        <v>174</v>
      </c>
      <c r="Q56">
        <v>1</v>
      </c>
      <c r="X56">
        <v>21.7</v>
      </c>
      <c r="Y56">
        <v>0</v>
      </c>
      <c r="Z56">
        <v>797.16</v>
      </c>
      <c r="AA56">
        <v>344.16</v>
      </c>
      <c r="AB56">
        <v>0</v>
      </c>
      <c r="AC56">
        <v>0</v>
      </c>
      <c r="AD56">
        <v>1</v>
      </c>
      <c r="AE56">
        <v>0</v>
      </c>
      <c r="AG56">
        <v>21.7</v>
      </c>
      <c r="AH56">
        <v>2</v>
      </c>
      <c r="AI56">
        <v>28987503</v>
      </c>
      <c r="AJ56">
        <v>62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ROW(Source!A174)</f>
        <v>174</v>
      </c>
      <c r="B57">
        <v>28987504</v>
      </c>
      <c r="C57">
        <v>28987501</v>
      </c>
      <c r="D57">
        <v>28474421</v>
      </c>
      <c r="E57">
        <v>1</v>
      </c>
      <c r="F57">
        <v>1</v>
      </c>
      <c r="G57">
        <v>28376277</v>
      </c>
      <c r="H57">
        <v>3</v>
      </c>
      <c r="I57" t="s">
        <v>215</v>
      </c>
      <c r="J57" t="s">
        <v>216</v>
      </c>
      <c r="K57" t="s">
        <v>217</v>
      </c>
      <c r="L57">
        <v>1348</v>
      </c>
      <c r="N57">
        <v>1009</v>
      </c>
      <c r="O57" t="s">
        <v>190</v>
      </c>
      <c r="P57" t="s">
        <v>190</v>
      </c>
      <c r="Q57">
        <v>1000</v>
      </c>
      <c r="X57">
        <v>0.0156</v>
      </c>
      <c r="Y57">
        <v>61829.26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0.0156</v>
      </c>
      <c r="AH57">
        <v>2</v>
      </c>
      <c r="AI57">
        <v>28987504</v>
      </c>
      <c r="AJ57">
        <v>63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ROW(Source!A174)</f>
        <v>174</v>
      </c>
      <c r="B58">
        <v>28987505</v>
      </c>
      <c r="C58">
        <v>28987501</v>
      </c>
      <c r="D58">
        <v>28474467</v>
      </c>
      <c r="E58">
        <v>1</v>
      </c>
      <c r="F58">
        <v>1</v>
      </c>
      <c r="G58">
        <v>28376277</v>
      </c>
      <c r="H58">
        <v>3</v>
      </c>
      <c r="I58" t="s">
        <v>200</v>
      </c>
      <c r="J58" t="s">
        <v>201</v>
      </c>
      <c r="K58" t="s">
        <v>202</v>
      </c>
      <c r="L58">
        <v>1346</v>
      </c>
      <c r="N58">
        <v>1009</v>
      </c>
      <c r="O58" t="s">
        <v>194</v>
      </c>
      <c r="P58" t="s">
        <v>194</v>
      </c>
      <c r="Q58">
        <v>1</v>
      </c>
      <c r="X58">
        <v>4.75</v>
      </c>
      <c r="Y58">
        <v>128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4.75</v>
      </c>
      <c r="AH58">
        <v>2</v>
      </c>
      <c r="AI58">
        <v>28987505</v>
      </c>
      <c r="AJ58">
        <v>64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Маркетолог</cp:lastModifiedBy>
  <dcterms:created xsi:type="dcterms:W3CDTF">2020-05-29T10:30:28Z</dcterms:created>
  <dcterms:modified xsi:type="dcterms:W3CDTF">2020-05-29T10:30:28Z</dcterms:modified>
  <cp:category/>
  <cp:version/>
  <cp:contentType/>
  <cp:contentStatus/>
</cp:coreProperties>
</file>